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drawings/drawing5.xml" ContentType="application/vnd.openxmlformats-officedocument.drawing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drawings/drawing7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620" tabRatio="824"/>
  </bookViews>
  <sheets>
    <sheet name="Utilisation" sheetId="23" r:id="rId1"/>
    <sheet name="Données - Exposition au bruit" sheetId="4" r:id="rId2"/>
    <sheet name="Synthèse - DE Annexe III" sheetId="24" r:id="rId3"/>
    <sheet name="Gêne" sheetId="12" r:id="rId4"/>
    <sheet name="Troubles sommeil" sheetId="13" r:id="rId5"/>
    <sheet name="Cardiopathie ischémique" sheetId="17" r:id="rId6"/>
    <sheet name="Graphes Relations dose-effet" sheetId="22" r:id="rId7"/>
  </sheets>
  <definedNames>
    <definedName name="_xlnm.Print_Area" localSheetId="1">'Données - Exposition au bruit'!$A$2:$S$49</definedName>
    <definedName name="_xlnm.Print_Area" localSheetId="2">'Synthèse - DE Annexe III'!$A$1:$J$136</definedName>
    <definedName name="_xlnm.Print_Area" localSheetId="0">Utilisation!$A$1:$C$31</definedName>
  </definedNames>
  <calcPr calcId="162913"/>
</workbook>
</file>

<file path=xl/calcChain.xml><?xml version="1.0" encoding="utf-8"?>
<calcChain xmlns="http://schemas.openxmlformats.org/spreadsheetml/2006/main">
  <c r="E25" i="22" l="1"/>
  <c r="G8" i="22"/>
  <c r="H8" i="22" l="1"/>
  <c r="F25" i="22"/>
  <c r="I2" i="24"/>
  <c r="I36" i="24" s="1"/>
  <c r="I70" i="24" s="1"/>
  <c r="I104" i="24" s="1"/>
  <c r="H2" i="24"/>
  <c r="H36" i="24" s="1"/>
  <c r="H70" i="24" s="1"/>
  <c r="H104" i="24" s="1"/>
  <c r="F2" i="24"/>
  <c r="F36" i="24" s="1"/>
  <c r="F70" i="24" s="1"/>
  <c r="F104" i="24" s="1"/>
  <c r="H43" i="24" l="1"/>
  <c r="I43" i="24" s="1"/>
  <c r="F43" i="24"/>
  <c r="G43" i="24" s="1"/>
  <c r="D43" i="24"/>
  <c r="F77" i="24"/>
  <c r="G77" i="24" s="1"/>
  <c r="D77" i="24"/>
  <c r="E77" i="24" s="1"/>
  <c r="F111" i="24"/>
  <c r="D111" i="24"/>
  <c r="D21" i="12"/>
  <c r="D20" i="12"/>
  <c r="D19" i="12"/>
  <c r="D18" i="12"/>
  <c r="D17" i="12"/>
  <c r="D10" i="12"/>
  <c r="D9" i="12"/>
  <c r="D8" i="12"/>
  <c r="D7" i="12"/>
  <c r="D6" i="12"/>
  <c r="E43" i="24" l="1"/>
  <c r="D22" i="12"/>
  <c r="C45" i="22"/>
  <c r="C46" i="22"/>
  <c r="C47" i="22"/>
  <c r="C48" i="22"/>
  <c r="G26" i="22"/>
  <c r="G27" i="22"/>
  <c r="G28" i="22"/>
  <c r="G29" i="22"/>
  <c r="G30" i="22"/>
  <c r="G31" i="22"/>
  <c r="E26" i="22"/>
  <c r="E27" i="22"/>
  <c r="E28" i="22"/>
  <c r="E29" i="22"/>
  <c r="E30" i="22"/>
  <c r="E31" i="22"/>
  <c r="C26" i="22"/>
  <c r="C27" i="22"/>
  <c r="C28" i="22"/>
  <c r="C29" i="22"/>
  <c r="C30" i="22"/>
  <c r="C31" i="22"/>
  <c r="G9" i="22"/>
  <c r="G10" i="22"/>
  <c r="G11" i="22"/>
  <c r="G12" i="22"/>
  <c r="G13" i="22"/>
  <c r="G14" i="22"/>
  <c r="E9" i="22"/>
  <c r="E10" i="22"/>
  <c r="E11" i="22"/>
  <c r="E12" i="22"/>
  <c r="E13" i="22"/>
  <c r="E14" i="22"/>
  <c r="C9" i="22"/>
  <c r="C10" i="22"/>
  <c r="C11" i="22"/>
  <c r="C12" i="22"/>
  <c r="C13" i="22"/>
  <c r="C14" i="22"/>
  <c r="D9" i="22" l="1"/>
  <c r="H9" i="22"/>
  <c r="F26" i="22"/>
  <c r="D12" i="22"/>
  <c r="F14" i="22"/>
  <c r="F10" i="22"/>
  <c r="H12" i="22"/>
  <c r="D31" i="22"/>
  <c r="D27" i="22"/>
  <c r="F29" i="22"/>
  <c r="H31" i="22"/>
  <c r="H27" i="22"/>
  <c r="F11" i="22"/>
  <c r="D28" i="22"/>
  <c r="H28" i="22"/>
  <c r="D11" i="22"/>
  <c r="F9" i="22"/>
  <c r="H11" i="22"/>
  <c r="D30" i="22"/>
  <c r="D26" i="22"/>
  <c r="F28" i="22"/>
  <c r="H30" i="22"/>
  <c r="H26" i="22"/>
  <c r="D13" i="22"/>
  <c r="H13" i="22"/>
  <c r="F30" i="22"/>
  <c r="F13" i="22"/>
  <c r="D14" i="22"/>
  <c r="D10" i="22"/>
  <c r="F12" i="22"/>
  <c r="H14" i="22"/>
  <c r="H10" i="22"/>
  <c r="D29" i="22"/>
  <c r="F31" i="22"/>
  <c r="F27" i="22"/>
  <c r="H29" i="22"/>
  <c r="G111" i="24"/>
  <c r="E111" i="24" l="1"/>
  <c r="C44" i="22" l="1"/>
  <c r="G25" i="22"/>
  <c r="C25" i="22"/>
  <c r="E8" i="22"/>
  <c r="C8" i="22"/>
  <c r="E6" i="12"/>
  <c r="D8" i="22" l="1"/>
  <c r="F8" i="22"/>
  <c r="H25" i="22"/>
  <c r="D25" i="22"/>
  <c r="Z10" i="4"/>
  <c r="AD10" i="4"/>
  <c r="D6" i="17" l="1"/>
  <c r="E29" i="13" l="1"/>
  <c r="E30" i="13"/>
  <c r="E31" i="13"/>
  <c r="E32" i="13"/>
  <c r="E18" i="13"/>
  <c r="E19" i="13"/>
  <c r="E20" i="13"/>
  <c r="E21" i="13"/>
  <c r="E17" i="13"/>
  <c r="E7" i="13"/>
  <c r="E8" i="13"/>
  <c r="E9" i="13"/>
  <c r="E10" i="13"/>
  <c r="E6" i="13"/>
  <c r="E28" i="13"/>
  <c r="E29" i="12"/>
  <c r="E30" i="12"/>
  <c r="E31" i="12"/>
  <c r="E32" i="12"/>
  <c r="E18" i="12"/>
  <c r="F18" i="12" s="1"/>
  <c r="E19" i="12"/>
  <c r="F19" i="12" s="1"/>
  <c r="E20" i="12"/>
  <c r="F20" i="12" s="1"/>
  <c r="E21" i="12"/>
  <c r="F21" i="12" s="1"/>
  <c r="E7" i="12"/>
  <c r="E8" i="12"/>
  <c r="E9" i="12"/>
  <c r="E10" i="12"/>
  <c r="AB10" i="4"/>
  <c r="O44" i="4" l="1"/>
  <c r="J44" i="4"/>
  <c r="E44" i="4"/>
  <c r="O22" i="4"/>
  <c r="J22" i="4"/>
  <c r="E22" i="4"/>
  <c r="F7" i="17" l="1"/>
  <c r="F8" i="17"/>
  <c r="F9" i="17"/>
  <c r="F10" i="17"/>
  <c r="F6" i="17"/>
  <c r="D10" i="17" l="1"/>
  <c r="D9" i="17"/>
  <c r="D8" i="17"/>
  <c r="D7" i="17"/>
  <c r="D28" i="13"/>
  <c r="E28" i="12"/>
  <c r="E17" i="12"/>
  <c r="F17" i="12" s="1"/>
  <c r="F28" i="13" l="1"/>
  <c r="F6" i="12"/>
  <c r="D11" i="17"/>
  <c r="E6" i="17" s="1"/>
  <c r="E7" i="17" l="1"/>
  <c r="E9" i="17"/>
  <c r="E8" i="17"/>
  <c r="E10" i="17"/>
  <c r="D32" i="13"/>
  <c r="F32" i="13" s="1"/>
  <c r="D31" i="13"/>
  <c r="F31" i="13" s="1"/>
  <c r="D30" i="13"/>
  <c r="F30" i="13" s="1"/>
  <c r="D29" i="13"/>
  <c r="D21" i="13"/>
  <c r="F21" i="13" s="1"/>
  <c r="D20" i="13"/>
  <c r="F20" i="13" s="1"/>
  <c r="D19" i="13"/>
  <c r="F19" i="13" s="1"/>
  <c r="D18" i="13"/>
  <c r="F18" i="13" s="1"/>
  <c r="D17" i="13"/>
  <c r="D10" i="13"/>
  <c r="F10" i="13" s="1"/>
  <c r="D9" i="13"/>
  <c r="F9" i="13" s="1"/>
  <c r="D8" i="13"/>
  <c r="F8" i="13" s="1"/>
  <c r="D7" i="13"/>
  <c r="F7" i="13" s="1"/>
  <c r="D6" i="13"/>
  <c r="D32" i="12"/>
  <c r="F32" i="12" s="1"/>
  <c r="D31" i="12"/>
  <c r="F31" i="12" s="1"/>
  <c r="D30" i="12"/>
  <c r="F30" i="12" s="1"/>
  <c r="D29" i="12"/>
  <c r="F29" i="12" s="1"/>
  <c r="D28" i="12"/>
  <c r="F10" i="12"/>
  <c r="F9" i="12"/>
  <c r="F8" i="12"/>
  <c r="E22" i="17" l="1"/>
  <c r="F22" i="17" s="1"/>
  <c r="F6" i="13"/>
  <c r="D11" i="13"/>
  <c r="D22" i="13"/>
  <c r="F17" i="13"/>
  <c r="F29" i="13"/>
  <c r="D33" i="13"/>
  <c r="F7" i="12"/>
  <c r="D11" i="12"/>
  <c r="D33" i="12"/>
  <c r="F28" i="12"/>
  <c r="E11" i="17"/>
  <c r="Q38" i="4"/>
  <c r="Q20" i="4"/>
  <c r="F6" i="24" l="1"/>
  <c r="H40" i="24" s="1"/>
  <c r="F11" i="12"/>
  <c r="F22" i="12"/>
  <c r="F33" i="12"/>
  <c r="F11" i="13"/>
  <c r="J30" i="13" s="1"/>
  <c r="E6" i="24" s="1"/>
  <c r="F40" i="24" s="1"/>
  <c r="F33" i="13"/>
  <c r="F22" i="13"/>
  <c r="L12" i="4"/>
  <c r="L16" i="4"/>
  <c r="L20" i="4"/>
  <c r="L18" i="4"/>
  <c r="L14" i="4"/>
  <c r="G12" i="4"/>
  <c r="G16" i="4"/>
  <c r="G20" i="4"/>
  <c r="G14" i="4"/>
  <c r="G18" i="4"/>
  <c r="Q40" i="4"/>
  <c r="G34" i="4"/>
  <c r="G38" i="4"/>
  <c r="G42" i="4"/>
  <c r="G36" i="4"/>
  <c r="G40" i="4"/>
  <c r="L36" i="4"/>
  <c r="L40" i="4"/>
  <c r="L34" i="4"/>
  <c r="L38" i="4"/>
  <c r="L42" i="4"/>
  <c r="Q34" i="4"/>
  <c r="Q42" i="4"/>
  <c r="Q36" i="4"/>
  <c r="Q14" i="4"/>
  <c r="Q18" i="4"/>
  <c r="Q12" i="4"/>
  <c r="Q16" i="4"/>
  <c r="G40" i="24" l="1"/>
  <c r="F41" i="24"/>
  <c r="G41" i="24" s="1"/>
  <c r="I40" i="24"/>
  <c r="H41" i="24"/>
  <c r="I41" i="24" s="1"/>
  <c r="J31" i="12"/>
  <c r="J32" i="12"/>
  <c r="D8" i="24" s="1"/>
  <c r="D108" i="24" s="1"/>
  <c r="E108" i="24" s="1"/>
  <c r="J32" i="13"/>
  <c r="E8" i="24" s="1"/>
  <c r="F108" i="24" s="1"/>
  <c r="G108" i="24" s="1"/>
  <c r="J31" i="13"/>
  <c r="E7" i="24" s="1"/>
  <c r="F74" i="24" s="1"/>
  <c r="J30" i="12"/>
  <c r="D6" i="24" s="1"/>
  <c r="D40" i="24" s="1"/>
  <c r="F9" i="24"/>
  <c r="F10" i="24" s="1"/>
  <c r="K30" i="12"/>
  <c r="K32" i="12"/>
  <c r="K32" i="13"/>
  <c r="K31" i="13"/>
  <c r="K30" i="13"/>
  <c r="K31" i="12"/>
  <c r="L22" i="4"/>
  <c r="G22" i="4"/>
  <c r="Q44" i="4"/>
  <c r="G44" i="4"/>
  <c r="L44" i="4"/>
  <c r="Q22" i="4"/>
  <c r="D7" i="24" l="1"/>
  <c r="D74" i="24" s="1"/>
  <c r="E74" i="24" s="1"/>
  <c r="E40" i="24"/>
  <c r="D41" i="24"/>
  <c r="D109" i="24"/>
  <c r="E109" i="24" s="1"/>
  <c r="G74" i="24"/>
  <c r="F75" i="24"/>
  <c r="G75" i="24" s="1"/>
  <c r="F42" i="24"/>
  <c r="G42" i="24" s="1"/>
  <c r="G8" i="24"/>
  <c r="H8" i="24" s="1"/>
  <c r="F109" i="24"/>
  <c r="E9" i="24"/>
  <c r="E10" i="24" s="1"/>
  <c r="G6" i="24"/>
  <c r="H6" i="24" s="1"/>
  <c r="J33" i="12"/>
  <c r="J33" i="13"/>
  <c r="D9" i="24" l="1"/>
  <c r="D10" i="24" s="1"/>
  <c r="G7" i="24"/>
  <c r="H7" i="24" s="1"/>
  <c r="H9" i="24" s="1"/>
  <c r="D75" i="24"/>
  <c r="E75" i="24" s="1"/>
  <c r="F110" i="24"/>
  <c r="G110" i="24" s="1"/>
  <c r="G109" i="24"/>
  <c r="D42" i="24"/>
  <c r="E42" i="24" s="1"/>
  <c r="E41" i="24"/>
  <c r="F76" i="24"/>
  <c r="G76" i="24" s="1"/>
  <c r="H42" i="24"/>
  <c r="I42" i="24" s="1"/>
  <c r="G10" i="24"/>
  <c r="G9" i="24" l="1"/>
  <c r="D76" i="24"/>
  <c r="E76" i="24" s="1"/>
  <c r="D110" i="24"/>
  <c r="E110" i="24" s="1"/>
</calcChain>
</file>

<file path=xl/sharedStrings.xml><?xml version="1.0" encoding="utf-8"?>
<sst xmlns="http://schemas.openxmlformats.org/spreadsheetml/2006/main" count="267" uniqueCount="118">
  <si>
    <t>Expositions au bruit</t>
  </si>
  <si>
    <t>LDEN</t>
  </si>
  <si>
    <r>
      <t>Rappel</t>
    </r>
    <r>
      <rPr>
        <sz val="11"/>
        <color theme="1"/>
        <rFont val="Calibri"/>
        <family val="2"/>
        <scheme val="minor"/>
      </rPr>
      <t xml:space="preserve"> :</t>
    </r>
  </si>
  <si>
    <t>Route</t>
  </si>
  <si>
    <t>Fer</t>
  </si>
  <si>
    <t>Air</t>
  </si>
  <si>
    <t>Lden exprimé en dB(A)</t>
  </si>
  <si>
    <t>Population exposée (habitants)</t>
  </si>
  <si>
    <t>Population exposée (%)</t>
  </si>
  <si>
    <t>Dépassement de la limite règlementaire :</t>
  </si>
  <si>
    <t>&lt; 55</t>
  </si>
  <si>
    <t>Source</t>
  </si>
  <si>
    <t>Lden</t>
  </si>
  <si>
    <t>Ln</t>
  </si>
  <si>
    <t>[55-60[</t>
  </si>
  <si>
    <t>≥ 68 dB (A)</t>
  </si>
  <si>
    <t>≥ 62 dB (A)</t>
  </si>
  <si>
    <t>[60-65[</t>
  </si>
  <si>
    <t>≥ 73 dB (A)</t>
  </si>
  <si>
    <t>≥ 65 dB (A)</t>
  </si>
  <si>
    <t>[65-70[</t>
  </si>
  <si>
    <t>≥ 55 dB (A)</t>
  </si>
  <si>
    <t>/</t>
  </si>
  <si>
    <t>[70-75[</t>
  </si>
  <si>
    <t>Total</t>
  </si>
  <si>
    <t>Dépassement de la limite</t>
  </si>
  <si>
    <t xml:space="preserve"> : Cases à remplir à partir des tableaux d'exposition au bruit</t>
  </si>
  <si>
    <t>LN</t>
  </si>
  <si>
    <t>Ln exprimé en dB(A)</t>
  </si>
  <si>
    <t>&lt; 50</t>
  </si>
  <si>
    <t>[50-55[</t>
  </si>
  <si>
    <t>≥70</t>
  </si>
  <si>
    <t>Relation bruit routier</t>
  </si>
  <si>
    <t>Classe d'exposition au bruit (Lden) en dB (A)</t>
  </si>
  <si>
    <t>Valeur Lden retenue en dB (A)</t>
  </si>
  <si>
    <t>Nombre de personnes exposées</t>
  </si>
  <si>
    <t>≥75</t>
  </si>
  <si>
    <t>Relation bruit ferroviaire</t>
  </si>
  <si>
    <t>Relation bruit aérien</t>
  </si>
  <si>
    <t>RESULTATS</t>
  </si>
  <si>
    <t>Source de bruit</t>
  </si>
  <si>
    <t>Aérien</t>
  </si>
  <si>
    <t>national</t>
  </si>
  <si>
    <t>Total population exposée</t>
  </si>
  <si>
    <t>Classe d'exposition au bruit (Ln) en dB (A)</t>
  </si>
  <si>
    <t>Valeur Ln retenue en dB (A)</t>
  </si>
  <si>
    <t>% de la population</t>
  </si>
  <si>
    <t>par personne et par an</t>
  </si>
  <si>
    <t>Valeur non utilisée</t>
  </si>
  <si>
    <t>Gêne</t>
  </si>
  <si>
    <t>Troubles du sommeil</t>
  </si>
  <si>
    <t>Population totale :</t>
  </si>
  <si>
    <t>Territoire de :</t>
  </si>
  <si>
    <t>com./agglo/pays</t>
  </si>
  <si>
    <t>Année des données</t>
  </si>
  <si>
    <t>Légende :</t>
  </si>
  <si>
    <r>
      <t>Risque absolu AR</t>
    </r>
    <r>
      <rPr>
        <vertAlign val="subscript"/>
        <sz val="11"/>
        <color theme="1"/>
        <rFont val="Calibri"/>
        <family val="2"/>
        <scheme val="minor"/>
      </rPr>
      <t>HA,road</t>
    </r>
  </si>
  <si>
    <r>
      <t>Risque absolu AR</t>
    </r>
    <r>
      <rPr>
        <vertAlign val="subscript"/>
        <sz val="11"/>
        <color theme="1"/>
        <rFont val="Calibri"/>
        <family val="2"/>
        <scheme val="minor"/>
      </rPr>
      <t>HA,rail</t>
    </r>
  </si>
  <si>
    <r>
      <t>Risque absolu AR</t>
    </r>
    <r>
      <rPr>
        <vertAlign val="subscript"/>
        <sz val="11"/>
        <color theme="1"/>
        <rFont val="Calibri"/>
        <family val="2"/>
        <scheme val="minor"/>
      </rPr>
      <t>HA,air</t>
    </r>
  </si>
  <si>
    <r>
      <t>Risque absolu AR</t>
    </r>
    <r>
      <rPr>
        <vertAlign val="subscript"/>
        <sz val="11"/>
        <color theme="1"/>
        <rFont val="Calibri"/>
        <family val="2"/>
        <scheme val="minor"/>
      </rPr>
      <t>HSD,road</t>
    </r>
  </si>
  <si>
    <r>
      <t>Risque absolu AR</t>
    </r>
    <r>
      <rPr>
        <vertAlign val="subscript"/>
        <sz val="11"/>
        <color theme="1"/>
        <rFont val="Calibri"/>
        <family val="2"/>
        <scheme val="minor"/>
      </rPr>
      <t>HSD,rail</t>
    </r>
  </si>
  <si>
    <r>
      <t>Risque absolu AR</t>
    </r>
    <r>
      <rPr>
        <vertAlign val="subscript"/>
        <sz val="11"/>
        <color theme="1"/>
        <rFont val="Calibri"/>
        <family val="2"/>
        <scheme val="minor"/>
      </rPr>
      <t>HSD,air</t>
    </r>
  </si>
  <si>
    <t>Échéance :</t>
  </si>
  <si>
    <r>
      <t>I</t>
    </r>
    <r>
      <rPr>
        <vertAlign val="subscript"/>
        <sz val="11"/>
        <color theme="1"/>
        <rFont val="Calibri"/>
        <family val="2"/>
        <scheme val="minor"/>
      </rPr>
      <t>IHD</t>
    </r>
  </si>
  <si>
    <t>https://www.ameli.fr/l-assurance-maladie/statistiques-et-publications/donnees-statistiques/affection-de-longue-duree-ald/incidence/incidence-des-ald-en-2017.php</t>
  </si>
  <si>
    <t>Cardiopathie ischémique</t>
  </si>
  <si>
    <t>% par rapport aux pers. exposées</t>
  </si>
  <si>
    <r>
      <t xml:space="preserve">Taux d'incidence des affections de longue durée : </t>
    </r>
    <r>
      <rPr>
        <b/>
        <sz val="11"/>
        <color theme="1"/>
        <rFont val="Calibri"/>
        <family val="2"/>
        <scheme val="minor"/>
      </rPr>
      <t>3 - Artériopathies chroniques avec manifestations ischémiques</t>
    </r>
  </si>
  <si>
    <r>
      <rPr>
        <sz val="11"/>
        <color theme="1"/>
        <rFont val="Calibri"/>
        <family val="2"/>
      </rPr>
      <t xml:space="preserve">≥ </t>
    </r>
    <r>
      <rPr>
        <sz val="11"/>
        <color theme="1"/>
        <rFont val="Calibri"/>
        <family val="2"/>
        <scheme val="minor"/>
      </rPr>
      <t>75</t>
    </r>
  </si>
  <si>
    <t>≥ 70</t>
  </si>
  <si>
    <r>
      <t>Taux  I</t>
    </r>
    <r>
      <rPr>
        <vertAlign val="subscript"/>
        <sz val="11"/>
        <color theme="1"/>
        <rFont val="Calibri"/>
        <family val="2"/>
        <scheme val="minor"/>
      </rPr>
      <t>IHD</t>
    </r>
    <r>
      <rPr>
        <sz val="11"/>
        <color theme="1"/>
        <rFont val="Calibri"/>
        <family val="2"/>
        <scheme val="minor"/>
      </rPr>
      <t xml:space="preserve"> pour 100 000 pers.</t>
    </r>
  </si>
  <si>
    <t>taux pour 100000 pers.</t>
  </si>
  <si>
    <t>Commentaires :</t>
  </si>
  <si>
    <r>
      <t>Nombre de personnes affectées N</t>
    </r>
    <r>
      <rPr>
        <vertAlign val="subscript"/>
        <sz val="11"/>
        <color theme="1"/>
        <rFont val="Calibri"/>
        <family val="2"/>
        <scheme val="minor"/>
      </rPr>
      <t>HA,road</t>
    </r>
  </si>
  <si>
    <r>
      <t>Nombre de personnes affectées N</t>
    </r>
    <r>
      <rPr>
        <vertAlign val="subscript"/>
        <sz val="11"/>
        <color theme="1"/>
        <rFont val="Calibri"/>
        <family val="2"/>
        <scheme val="minor"/>
      </rPr>
      <t>HA,rail</t>
    </r>
  </si>
  <si>
    <r>
      <t>Nombre de personnes affectées N</t>
    </r>
    <r>
      <rPr>
        <vertAlign val="subscript"/>
        <sz val="11"/>
        <color theme="1"/>
        <rFont val="Calibri"/>
        <family val="2"/>
        <scheme val="minor"/>
      </rPr>
      <t>HA,air</t>
    </r>
  </si>
  <si>
    <r>
      <t>Nb. de pers. affectées N</t>
    </r>
    <r>
      <rPr>
        <vertAlign val="subscript"/>
        <sz val="11"/>
        <color theme="1"/>
        <rFont val="Calibri"/>
        <family val="2"/>
        <scheme val="minor"/>
      </rPr>
      <t>HA</t>
    </r>
  </si>
  <si>
    <r>
      <t>Nb. de pers. affectées N</t>
    </r>
    <r>
      <rPr>
        <vertAlign val="subscript"/>
        <sz val="11"/>
        <color theme="1"/>
        <rFont val="Calibri"/>
        <family val="2"/>
        <scheme val="minor"/>
      </rPr>
      <t>HSD</t>
    </r>
  </si>
  <si>
    <r>
      <t>Nombre de personnes affectées N</t>
    </r>
    <r>
      <rPr>
        <vertAlign val="subscript"/>
        <sz val="11"/>
        <color theme="1"/>
        <rFont val="Calibri"/>
        <family val="2"/>
        <scheme val="minor"/>
      </rPr>
      <t>HSD,road</t>
    </r>
  </si>
  <si>
    <r>
      <t>Nombre de personnes affectées N</t>
    </r>
    <r>
      <rPr>
        <vertAlign val="subscript"/>
        <sz val="11"/>
        <color theme="1"/>
        <rFont val="Calibri"/>
        <family val="2"/>
        <scheme val="minor"/>
      </rPr>
      <t>HSD,rail</t>
    </r>
  </si>
  <si>
    <r>
      <t>Nombre de personnes affectées N</t>
    </r>
    <r>
      <rPr>
        <vertAlign val="subscript"/>
        <sz val="11"/>
        <color theme="1"/>
        <rFont val="Calibri"/>
        <family val="2"/>
        <scheme val="minor"/>
      </rPr>
      <t>HSD,air</t>
    </r>
  </si>
  <si>
    <r>
      <t>PAF</t>
    </r>
    <r>
      <rPr>
        <vertAlign val="subscript"/>
        <sz val="11"/>
        <color theme="1"/>
        <rFont val="Calibri"/>
        <family val="2"/>
        <scheme val="minor"/>
      </rPr>
      <t>IHD,i</t>
    </r>
    <r>
      <rPr>
        <sz val="11"/>
        <color theme="1"/>
        <rFont val="Calibri"/>
        <family val="2"/>
        <scheme val="minor"/>
      </rPr>
      <t xml:space="preserve"> (Fraction attribuable à la population)</t>
    </r>
  </si>
  <si>
    <r>
      <t>Nb. de pers. affectées N</t>
    </r>
    <r>
      <rPr>
        <vertAlign val="subscript"/>
        <sz val="11"/>
        <color theme="1"/>
        <rFont val="Calibri"/>
        <family val="2"/>
        <scheme val="minor"/>
      </rPr>
      <t>IHD,i</t>
    </r>
  </si>
  <si>
    <t>Cardiopathie ischémique*</t>
  </si>
  <si>
    <t>Cases colorées à renseigner :</t>
  </si>
  <si>
    <t>:</t>
  </si>
  <si>
    <t>Cases à remplir à partir des tableaux de l'Assurance Maladie</t>
  </si>
  <si>
    <t>Historique des valeurs :</t>
  </si>
  <si>
    <r>
      <t>Risque relatif d'incidence RR</t>
    </r>
    <r>
      <rPr>
        <vertAlign val="subscript"/>
        <sz val="11"/>
        <color theme="1"/>
        <rFont val="Calibri"/>
        <family val="2"/>
        <scheme val="minor"/>
      </rPr>
      <t>IHD,i,road</t>
    </r>
  </si>
  <si>
    <t>Gêne - Relation bruit routier, ferroviaire, aérien</t>
  </si>
  <si>
    <t>Troubles du sommeil - Relation bruit routier, ferroviaire, aérien</t>
  </si>
  <si>
    <t>Cardiopathie ischémique - Relation bruit routier</t>
  </si>
  <si>
    <t>Personnes affectées par mode de transport et effet sanitaire</t>
  </si>
  <si>
    <t>Habitants / Bruit routier</t>
  </si>
  <si>
    <t>Affectés</t>
  </si>
  <si>
    <t>Exposés mais non affectés</t>
  </si>
  <si>
    <t>Non exposés</t>
  </si>
  <si>
    <t>Total Métropole</t>
  </si>
  <si>
    <t>A noter :</t>
  </si>
  <si>
    <t xml:space="preserve"> </t>
  </si>
  <si>
    <t>Utilisation du classeur</t>
  </si>
  <si>
    <t>Les calculs du nombre de personnes affectées par chaque effet sanitaire correspond à l'Annexe III de la Directive 2002/49/CE.</t>
  </si>
  <si>
    <t>Risque absolu ARHSD,road</t>
  </si>
  <si>
    <t>* : il s'agit uniquement du nombre de personnes affectées selon l'annexe III de la Directive 2002/49/CE.</t>
  </si>
  <si>
    <t xml:space="preserve"> CBS (E2) réalisées en 2014                                                 Données récoltées en 2012-2013</t>
  </si>
  <si>
    <t xml:space="preserve"> CBS (E3) réalisées en 2018                                                                    Données récoltées en 2017</t>
  </si>
  <si>
    <t>Pour le bruit aérien, il n'existe pas d'exposition des populations pour l'indicateur LN</t>
  </si>
  <si>
    <t>Tous les résultats requis par l'Annexe III de la Directive Européenne 2002/49/CE, sont générés automatiquement dans la feuille "Synthèse - DE Annexe III".</t>
  </si>
  <si>
    <t>Le détail des calculs, ainsi que les relations dose-effet entre l'exposition à une source de bruit et l'effet sanitaire étudié, sont présentés dans les feuilles "Gêne", "Troubles du sommeil", "Cardiopathie ischémique" et "Graphes Relations dose-effet".</t>
  </si>
  <si>
    <t>Total % métropole</t>
  </si>
  <si>
    <t>Réalisation des CBS                                                                 Date des données</t>
  </si>
  <si>
    <t>CBS (E4)</t>
  </si>
  <si>
    <t>Métropole de Lyon</t>
  </si>
  <si>
    <t>Ce classeur Excel calcule le nombre de personnes affectées par le bruit des transports routier, ferroviaire et aérien.</t>
  </si>
  <si>
    <t>Habitants / Bruit aérien</t>
  </si>
  <si>
    <t>Habitants / Bruit ferroviaire</t>
  </si>
  <si>
    <t>D'autres données sont à renseigner, en fonction de la date d'échéance, dans la feuille "Données - Exposition au bruit" : il s'agit de valeurs issues de l'Assurance Maladie (case bleue), utiles pour les calculs concernant les cardiopathies ischémiques. Un historique de ces données est récapitulé dans la feuille "Données - Exposition au bruit" (colonnes AR à BD).</t>
  </si>
  <si>
    <t>Pour l'utiliser, il suffit d'indiquer le nombre de personnes exposées au bruit (Lden et Ln), par classe de 5 dB et par différentes sources de bruit dans la feuille "Données - Exposition au bruit" (cases de couleur orange à remplir). Ces valeurs sont issues des tableaux d'exposition des populations pour les grandes agglomérations, mais les chiffres peuvent se rapporter également à un département, une région ou un pays.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</si>
</sst>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-* #,##0.00\ _€_-;\-* #,##0.00\ _€_-;_-* &quot;-&quot;??\ _€_-;_-@_-"/>
    <numFmt numFmtId="165" formatCode="0.0"/>
    <numFmt numFmtId="166" formatCode="0.0%"/>
    <numFmt numFmtId="167" formatCode="#,##0.0"/>
    <numFmt numFmtId="168" formatCode="#,##0.000000000"/>
    <numFmt numFmtId="169" formatCode="0.000"/>
    <numFmt numFmtId="170" formatCode="&quot;$&quot;#,##0;\-&quot;$&quot;#,##0"/>
    <numFmt numFmtId="171" formatCode="0_)"/>
  </numFmts>
  <fonts count="19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Helvetica"/>
    </font>
    <font>
      <sz val="10"/>
      <name val="Geneva"/>
    </font>
    <font>
      <sz val="9"/>
      <name val="Helvetica"/>
    </font>
    <font>
      <b/>
      <i/>
      <sz val="9"/>
      <name val="Helvetica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" fillId="2" borderId="1" applyNumberFormat="0" applyAlignment="0" applyProtection="0"/>
    <xf numFmtId="0" fontId="10" fillId="0" borderId="0" applyNumberFormat="0" applyFill="0" applyBorder="0" applyAlignment="0" applyProtection="0"/>
    <xf numFmtId="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4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171" fontId="13" fillId="0" borderId="3" applyNumberFormat="0" applyFill="0" applyBorder="0" applyProtection="0">
      <alignment horizontal="left"/>
    </xf>
    <xf numFmtId="0" fontId="14" fillId="0" borderId="0"/>
    <xf numFmtId="0" fontId="12" fillId="0" borderId="0"/>
    <xf numFmtId="171" fontId="15" fillId="0" borderId="3" applyNumberFormat="0" applyFill="0" applyBorder="0" applyProtection="0">
      <alignment horizontal="left"/>
    </xf>
    <xf numFmtId="171" fontId="15" fillId="0" borderId="3" applyNumberFormat="0" applyFill="0" applyBorder="0" applyProtection="0">
      <alignment horizontal="right"/>
    </xf>
    <xf numFmtId="171" fontId="16" fillId="0" borderId="0" applyNumberFormat="0" applyFill="0" applyBorder="0" applyAlignment="0" applyProtection="0">
      <alignment horizontal="left"/>
    </xf>
    <xf numFmtId="164" fontId="11" fillId="0" borderId="0" applyFont="0" applyFill="0" applyBorder="0" applyAlignment="0" applyProtection="0"/>
  </cellStyleXfs>
  <cellXfs count="272">
    <xf numFmtId="0" fontId="0" fillId="0" borderId="0" xfId="0"/>
    <xf numFmtId="3" fontId="1" fillId="7" borderId="1" xfId="1" applyNumberFormat="1" applyFill="1" applyAlignment="1" applyProtection="1">
      <alignment vertical="center"/>
      <protection locked="0"/>
    </xf>
    <xf numFmtId="3" fontId="1" fillId="7" borderId="11" xfId="1" applyNumberFormat="1" applyFill="1" applyBorder="1" applyAlignment="1" applyProtection="1">
      <alignment horizontal="center" vertical="center"/>
      <protection locked="0"/>
    </xf>
    <xf numFmtId="167" fontId="0" fillId="8" borderId="11" xfId="0" applyNumberFormat="1" applyFont="1" applyFill="1" applyBorder="1" applyAlignment="1" applyProtection="1">
      <alignment vertical="center"/>
      <protection locked="0"/>
    </xf>
    <xf numFmtId="0" fontId="1" fillId="8" borderId="11" xfId="1" applyNumberFormat="1" applyFont="1" applyFill="1" applyBorder="1" applyAlignment="1" applyProtection="1">
      <alignment horizontal="center" vertical="center"/>
      <protection locked="0"/>
    </xf>
    <xf numFmtId="3" fontId="11" fillId="0" borderId="11" xfId="0" applyNumberFormat="1" applyFont="1" applyBorder="1" applyAlignment="1" applyProtection="1">
      <alignment vertical="center"/>
      <protection locked="0"/>
    </xf>
    <xf numFmtId="0" fontId="0" fillId="0" borderId="0" xfId="0" applyProtection="1">
      <protection locked="0"/>
    </xf>
    <xf numFmtId="0" fontId="17" fillId="0" borderId="0" xfId="0" applyFont="1" applyFill="1" applyProtection="1">
      <protection locked="0"/>
    </xf>
    <xf numFmtId="0" fontId="0" fillId="0" borderId="0" xfId="0" applyAlignment="1" applyProtection="1">
      <alignment horizontal="justify" vertical="top" shrinkToFit="1"/>
    </xf>
    <xf numFmtId="0" fontId="0" fillId="0" borderId="0" xfId="0" applyProtection="1"/>
    <xf numFmtId="0" fontId="18" fillId="0" borderId="0" xfId="0" applyFont="1" applyAlignment="1" applyProtection="1">
      <alignment horizontal="center" vertical="center" shrinkToFit="1"/>
    </xf>
    <xf numFmtId="0" fontId="0" fillId="0" borderId="0" xfId="0" applyAlignment="1" applyProtection="1">
      <alignment horizontal="justify" vertical="top" wrapText="1" shrinkToFit="1"/>
    </xf>
    <xf numFmtId="0" fontId="0" fillId="0" borderId="0" xfId="0" applyFill="1" applyProtection="1"/>
    <xf numFmtId="0" fontId="8" fillId="0" borderId="0" xfId="0" applyFont="1" applyFill="1" applyProtection="1"/>
    <xf numFmtId="0" fontId="0" fillId="0" borderId="11" xfId="0" applyBorder="1" applyAlignment="1" applyProtection="1">
      <alignment horizontal="center" vertical="center"/>
    </xf>
    <xf numFmtId="169" fontId="0" fillId="0" borderId="11" xfId="3" applyNumberFormat="1" applyFont="1" applyBorder="1" applyAlignment="1" applyProtection="1">
      <alignment horizontal="center" vertical="center"/>
    </xf>
    <xf numFmtId="166" fontId="0" fillId="0" borderId="11" xfId="3" applyNumberFormat="1" applyFont="1" applyBorder="1" applyAlignment="1" applyProtection="1">
      <alignment horizontal="center" vertical="center"/>
    </xf>
    <xf numFmtId="169" fontId="0" fillId="0" borderId="11" xfId="0" applyNumberFormat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0" fontId="2" fillId="0" borderId="0" xfId="0" applyNumberFormat="1" applyFont="1" applyBorder="1" applyAlignment="1" applyProtection="1">
      <alignment horizontal="center" vertical="center"/>
    </xf>
    <xf numFmtId="3" fontId="2" fillId="0" borderId="0" xfId="0" applyNumberFormat="1" applyFont="1" applyBorder="1" applyAlignment="1" applyProtection="1">
      <alignment horizontal="center" vertical="center"/>
    </xf>
    <xf numFmtId="10" fontId="0" fillId="0" borderId="0" xfId="0" applyNumberFormat="1" applyProtection="1"/>
    <xf numFmtId="10" fontId="0" fillId="0" borderId="0" xfId="0" applyNumberFormat="1" applyFill="1" applyProtection="1"/>
    <xf numFmtId="0" fontId="0" fillId="3" borderId="11" xfId="0" applyFill="1" applyBorder="1" applyAlignment="1" applyProtection="1">
      <alignment horizontal="center"/>
    </xf>
    <xf numFmtId="0" fontId="8" fillId="3" borderId="0" xfId="0" applyFont="1" applyFill="1" applyProtection="1"/>
    <xf numFmtId="0" fontId="0" fillId="3" borderId="0" xfId="0" applyFill="1" applyProtection="1"/>
    <xf numFmtId="0" fontId="3" fillId="0" borderId="0" xfId="0" applyFont="1" applyProtection="1"/>
    <xf numFmtId="3" fontId="0" fillId="0" borderId="11" xfId="0" applyNumberFormat="1" applyBorder="1" applyAlignment="1" applyProtection="1">
      <alignment horizontal="center" vertical="center"/>
    </xf>
    <xf numFmtId="9" fontId="0" fillId="0" borderId="11" xfId="3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</xf>
    <xf numFmtId="0" fontId="2" fillId="0" borderId="11" xfId="0" applyFont="1" applyFill="1" applyBorder="1" applyAlignment="1" applyProtection="1">
      <alignment horizontal="center" vertical="center"/>
    </xf>
    <xf numFmtId="3" fontId="2" fillId="0" borderId="11" xfId="0" applyNumberFormat="1" applyFont="1" applyBorder="1" applyAlignment="1" applyProtection="1">
      <alignment horizontal="center" vertical="center"/>
    </xf>
    <xf numFmtId="9" fontId="11" fillId="0" borderId="11" xfId="3" applyFont="1" applyBorder="1" applyAlignment="1" applyProtection="1">
      <alignment horizontal="center" vertical="center"/>
    </xf>
    <xf numFmtId="9" fontId="2" fillId="0" borderId="11" xfId="0" applyNumberFormat="1" applyFont="1" applyBorder="1" applyAlignment="1" applyProtection="1">
      <alignment horizontal="center" vertical="center"/>
    </xf>
    <xf numFmtId="0" fontId="0" fillId="0" borderId="0" xfId="0" applyBorder="1" applyProtection="1"/>
    <xf numFmtId="0" fontId="8" fillId="0" borderId="0" xfId="0" applyFont="1" applyProtection="1"/>
    <xf numFmtId="0" fontId="0" fillId="3" borderId="18" xfId="0" applyFill="1" applyBorder="1" applyAlignment="1" applyProtection="1">
      <alignment horizontal="center" vertical="center"/>
    </xf>
    <xf numFmtId="10" fontId="0" fillId="3" borderId="19" xfId="3" applyNumberFormat="1" applyFont="1" applyFill="1" applyBorder="1" applyAlignment="1" applyProtection="1">
      <alignment horizontal="center" vertical="center"/>
    </xf>
    <xf numFmtId="3" fontId="0" fillId="3" borderId="20" xfId="15" applyNumberFormat="1" applyFont="1" applyFill="1" applyBorder="1" applyAlignment="1" applyProtection="1">
      <alignment horizontal="center" vertical="center"/>
    </xf>
    <xf numFmtId="0" fontId="8" fillId="4" borderId="0" xfId="0" applyFont="1" applyFill="1" applyProtection="1"/>
    <xf numFmtId="0" fontId="0" fillId="4" borderId="0" xfId="0" applyFill="1" applyProtection="1"/>
    <xf numFmtId="10" fontId="2" fillId="0" borderId="11" xfId="0" applyNumberFormat="1" applyFont="1" applyBorder="1" applyAlignment="1" applyProtection="1">
      <alignment horizontal="center" vertical="center"/>
    </xf>
    <xf numFmtId="0" fontId="8" fillId="5" borderId="0" xfId="0" applyFont="1" applyFill="1" applyProtection="1"/>
    <xf numFmtId="0" fontId="0" fillId="5" borderId="0" xfId="0" applyFill="1" applyProtection="1"/>
    <xf numFmtId="10" fontId="0" fillId="5" borderId="0" xfId="0" applyNumberFormat="1" applyFill="1" applyProtection="1"/>
    <xf numFmtId="0" fontId="0" fillId="3" borderId="16" xfId="0" applyFill="1" applyBorder="1" applyAlignment="1" applyProtection="1">
      <alignment horizontal="center" vertical="center"/>
    </xf>
    <xf numFmtId="3" fontId="0" fillId="3" borderId="11" xfId="0" applyNumberFormat="1" applyFill="1" applyBorder="1" applyAlignment="1" applyProtection="1">
      <alignment horizontal="center" vertical="center"/>
    </xf>
    <xf numFmtId="166" fontId="0" fillId="3" borderId="17" xfId="0" applyNumberFormat="1" applyFill="1" applyBorder="1" applyAlignment="1" applyProtection="1">
      <alignment horizontal="center" vertical="center"/>
    </xf>
    <xf numFmtId="0" fontId="0" fillId="4" borderId="16" xfId="0" applyFill="1" applyBorder="1" applyAlignment="1" applyProtection="1">
      <alignment horizontal="center" vertical="center"/>
    </xf>
    <xf numFmtId="3" fontId="0" fillId="4" borderId="11" xfId="0" applyNumberFormat="1" applyFill="1" applyBorder="1" applyAlignment="1" applyProtection="1">
      <alignment horizontal="center" vertical="center"/>
    </xf>
    <xf numFmtId="166" fontId="0" fillId="4" borderId="17" xfId="0" applyNumberFormat="1" applyFill="1" applyBorder="1" applyAlignment="1" applyProtection="1">
      <alignment horizontal="center" vertical="center"/>
    </xf>
    <xf numFmtId="0" fontId="0" fillId="5" borderId="16" xfId="0" applyFill="1" applyBorder="1" applyAlignment="1" applyProtection="1">
      <alignment horizontal="center" vertical="center"/>
    </xf>
    <xf numFmtId="3" fontId="0" fillId="5" borderId="11" xfId="0" applyNumberFormat="1" applyFill="1" applyBorder="1" applyAlignment="1" applyProtection="1">
      <alignment horizontal="center" vertical="center"/>
    </xf>
    <xf numFmtId="166" fontId="0" fillId="5" borderId="17" xfId="0" applyNumberFormat="1" applyFill="1" applyBorder="1" applyAlignment="1" applyProtection="1">
      <alignment horizontal="center" vertical="center"/>
    </xf>
    <xf numFmtId="0" fontId="2" fillId="0" borderId="18" xfId="0" applyFont="1" applyFill="1" applyBorder="1" applyAlignment="1" applyProtection="1">
      <alignment horizontal="center" vertical="center"/>
    </xf>
    <xf numFmtId="3" fontId="2" fillId="0" borderId="19" xfId="0" applyNumberFormat="1" applyFont="1" applyFill="1" applyBorder="1" applyAlignment="1" applyProtection="1">
      <alignment horizontal="center" vertical="center"/>
    </xf>
    <xf numFmtId="0" fontId="2" fillId="0" borderId="20" xfId="0" applyFont="1" applyFill="1" applyBorder="1" applyProtection="1"/>
    <xf numFmtId="3" fontId="0" fillId="0" borderId="0" xfId="0" applyNumberFormat="1" applyAlignment="1" applyProtection="1">
      <alignment horizontal="right"/>
    </xf>
    <xf numFmtId="3" fontId="0" fillId="0" borderId="0" xfId="0" applyNumberFormat="1" applyAlignment="1" applyProtection="1">
      <alignment horizontal="left"/>
    </xf>
    <xf numFmtId="3" fontId="2" fillId="3" borderId="11" xfId="0" applyNumberFormat="1" applyFont="1" applyFill="1" applyBorder="1" applyAlignment="1" applyProtection="1">
      <alignment horizontal="center" vertical="center"/>
    </xf>
    <xf numFmtId="166" fontId="2" fillId="3" borderId="11" xfId="3" applyNumberFormat="1" applyFont="1" applyFill="1" applyBorder="1" applyAlignment="1" applyProtection="1">
      <alignment horizontal="center" vertical="center"/>
    </xf>
    <xf numFmtId="3" fontId="2" fillId="4" borderId="11" xfId="0" applyNumberFormat="1" applyFont="1" applyFill="1" applyBorder="1" applyAlignment="1" applyProtection="1">
      <alignment horizontal="center" vertical="center"/>
    </xf>
    <xf numFmtId="166" fontId="2" fillId="4" borderId="11" xfId="3" applyNumberFormat="1" applyFont="1" applyFill="1" applyBorder="1" applyAlignment="1" applyProtection="1">
      <alignment horizontal="center" vertical="center"/>
    </xf>
    <xf numFmtId="3" fontId="2" fillId="5" borderId="11" xfId="0" applyNumberFormat="1" applyFont="1" applyFill="1" applyBorder="1" applyAlignment="1" applyProtection="1">
      <alignment horizontal="center" vertical="center"/>
    </xf>
    <xf numFmtId="166" fontId="2" fillId="5" borderId="11" xfId="3" applyNumberFormat="1" applyFont="1" applyFill="1" applyBorder="1" applyAlignment="1" applyProtection="1">
      <alignment horizontal="center" vertical="center"/>
    </xf>
    <xf numFmtId="3" fontId="2" fillId="0" borderId="11" xfId="0" applyNumberFormat="1" applyFont="1" applyFill="1" applyBorder="1" applyAlignment="1" applyProtection="1">
      <alignment horizontal="center" vertical="center"/>
    </xf>
    <xf numFmtId="166" fontId="2" fillId="0" borderId="11" xfId="3" applyNumberFormat="1" applyFont="1" applyFill="1" applyBorder="1" applyAlignment="1" applyProtection="1">
      <alignment horizontal="center" vertical="center"/>
    </xf>
    <xf numFmtId="3" fontId="0" fillId="0" borderId="0" xfId="0" applyNumberFormat="1" applyProtection="1"/>
    <xf numFmtId="10" fontId="2" fillId="0" borderId="11" xfId="3" applyNumberFormat="1" applyFont="1" applyBorder="1" applyAlignment="1" applyProtection="1">
      <alignment horizontal="center" vertical="center"/>
    </xf>
    <xf numFmtId="166" fontId="2" fillId="0" borderId="11" xfId="3" applyNumberFormat="1" applyFont="1" applyBorder="1" applyAlignment="1" applyProtection="1">
      <alignment horizontal="center" vertical="center"/>
    </xf>
    <xf numFmtId="9" fontId="2" fillId="0" borderId="11" xfId="3" applyFont="1" applyBorder="1" applyAlignment="1" applyProtection="1">
      <alignment horizontal="center" vertical="center"/>
    </xf>
    <xf numFmtId="9" fontId="0" fillId="3" borderId="11" xfId="3" applyNumberFormat="1" applyFont="1" applyFill="1" applyBorder="1" applyAlignment="1" applyProtection="1">
      <alignment horizontal="center" vertical="center"/>
    </xf>
    <xf numFmtId="9" fontId="0" fillId="4" borderId="11" xfId="3" applyNumberFormat="1" applyFont="1" applyFill="1" applyBorder="1" applyAlignment="1" applyProtection="1">
      <alignment horizontal="center" vertical="center"/>
    </xf>
    <xf numFmtId="9" fontId="0" fillId="5" borderId="11" xfId="3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 wrapText="1"/>
    </xf>
    <xf numFmtId="0" fontId="7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right" vertical="center"/>
    </xf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0" fillId="0" borderId="0" xfId="0" applyFill="1" applyBorder="1" applyAlignment="1" applyProtection="1">
      <alignment vertical="center"/>
    </xf>
    <xf numFmtId="0" fontId="7" fillId="0" borderId="0" xfId="0" applyFont="1" applyBorder="1" applyProtection="1"/>
    <xf numFmtId="0" fontId="0" fillId="0" borderId="0" xfId="0" applyFont="1" applyBorder="1" applyAlignment="1" applyProtection="1">
      <alignment vertical="center"/>
    </xf>
    <xf numFmtId="0" fontId="0" fillId="0" borderId="2" xfId="0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4" xfId="0" applyBorder="1" applyAlignment="1" applyProtection="1">
      <alignment vertical="center"/>
    </xf>
    <xf numFmtId="0" fontId="0" fillId="0" borderId="5" xfId="0" applyBorder="1" applyAlignment="1" applyProtection="1">
      <alignment vertical="center"/>
    </xf>
    <xf numFmtId="0" fontId="0" fillId="0" borderId="6" xfId="0" applyBorder="1" applyAlignment="1" applyProtection="1">
      <alignment vertical="center"/>
    </xf>
    <xf numFmtId="0" fontId="5" fillId="0" borderId="2" xfId="0" applyFont="1" applyBorder="1" applyAlignment="1" applyProtection="1">
      <alignment vertical="center" wrapText="1"/>
    </xf>
    <xf numFmtId="0" fontId="7" fillId="0" borderId="3" xfId="0" applyFont="1" applyBorder="1" applyAlignment="1" applyProtection="1">
      <alignment vertical="center"/>
    </xf>
    <xf numFmtId="0" fontId="5" fillId="0" borderId="3" xfId="0" applyFont="1" applyBorder="1" applyAlignment="1" applyProtection="1">
      <alignment vertical="center" wrapText="1"/>
    </xf>
    <xf numFmtId="0" fontId="7" fillId="0" borderId="3" xfId="0" applyFont="1" applyBorder="1" applyProtection="1"/>
    <xf numFmtId="0" fontId="0" fillId="0" borderId="0" xfId="0" applyBorder="1" applyAlignment="1" applyProtection="1">
      <alignment horizontal="center" vertical="center" wrapText="1"/>
    </xf>
    <xf numFmtId="0" fontId="0" fillId="0" borderId="0" xfId="0" applyBorder="1" applyAlignment="1" applyProtection="1">
      <alignment vertical="center" wrapText="1"/>
    </xf>
    <xf numFmtId="0" fontId="0" fillId="0" borderId="6" xfId="0" applyBorder="1" applyAlignment="1" applyProtection="1">
      <alignment vertical="center" wrapText="1"/>
    </xf>
    <xf numFmtId="0" fontId="5" fillId="0" borderId="5" xfId="0" applyFont="1" applyBorder="1" applyAlignment="1" applyProtection="1">
      <alignment vertical="center" wrapText="1"/>
    </xf>
    <xf numFmtId="0" fontId="5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 wrapText="1"/>
    </xf>
    <xf numFmtId="0" fontId="2" fillId="0" borderId="0" xfId="0" applyFont="1" applyBorder="1" applyAlignment="1" applyProtection="1">
      <alignment vertical="center" wrapText="1"/>
    </xf>
    <xf numFmtId="3" fontId="7" fillId="6" borderId="1" xfId="1" applyNumberFormat="1" applyFont="1" applyFill="1" applyAlignment="1" applyProtection="1">
      <alignment horizontal="center" vertical="center"/>
    </xf>
    <xf numFmtId="3" fontId="0" fillId="0" borderId="0" xfId="0" applyNumberFormat="1" applyBorder="1" applyAlignment="1" applyProtection="1">
      <alignment vertical="center"/>
    </xf>
    <xf numFmtId="165" fontId="1" fillId="0" borderId="1" xfId="1" applyNumberFormat="1" applyFill="1" applyAlignment="1" applyProtection="1">
      <alignment vertical="center"/>
    </xf>
    <xf numFmtId="167" fontId="2" fillId="0" borderId="0" xfId="0" applyNumberFormat="1" applyFont="1" applyBorder="1" applyAlignment="1" applyProtection="1">
      <alignment vertical="center"/>
    </xf>
    <xf numFmtId="168" fontId="0" fillId="0" borderId="32" xfId="0" applyNumberFormat="1" applyFont="1" applyBorder="1" applyAlignment="1" applyProtection="1">
      <alignment vertical="center"/>
    </xf>
    <xf numFmtId="168" fontId="0" fillId="0" borderId="0" xfId="0" applyNumberFormat="1" applyFont="1" applyBorder="1" applyAlignment="1" applyProtection="1">
      <alignment vertical="center"/>
    </xf>
    <xf numFmtId="0" fontId="6" fillId="0" borderId="0" xfId="0" applyFont="1" applyBorder="1" applyAlignment="1" applyProtection="1">
      <alignment vertical="center"/>
    </xf>
    <xf numFmtId="3" fontId="0" fillId="0" borderId="0" xfId="0" applyNumberFormat="1" applyFill="1" applyBorder="1" applyAlignment="1" applyProtection="1">
      <alignment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167" fontId="2" fillId="0" borderId="8" xfId="0" applyNumberFormat="1" applyFont="1" applyBorder="1" applyAlignment="1" applyProtection="1">
      <alignment vertical="center"/>
    </xf>
    <xf numFmtId="0" fontId="0" fillId="0" borderId="8" xfId="0" applyBorder="1" applyAlignment="1" applyProtection="1">
      <alignment vertical="center"/>
    </xf>
    <xf numFmtId="0" fontId="0" fillId="0" borderId="8" xfId="0" applyFont="1" applyBorder="1" applyAlignment="1" applyProtection="1">
      <alignment vertical="center"/>
    </xf>
    <xf numFmtId="168" fontId="0" fillId="0" borderId="8" xfId="0" applyNumberFormat="1" applyFont="1" applyBorder="1" applyAlignment="1" applyProtection="1">
      <alignment vertical="center"/>
    </xf>
    <xf numFmtId="0" fontId="0" fillId="0" borderId="9" xfId="0" applyBorder="1" applyAlignment="1" applyProtection="1">
      <alignment vertical="center"/>
    </xf>
    <xf numFmtId="3" fontId="0" fillId="0" borderId="0" xfId="0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0" fillId="0" borderId="7" xfId="0" applyBorder="1" applyAlignment="1" applyProtection="1">
      <alignment vertical="center"/>
    </xf>
    <xf numFmtId="0" fontId="0" fillId="0" borderId="8" xfId="0" applyBorder="1" applyAlignment="1" applyProtection="1">
      <alignment vertical="center" wrapText="1"/>
    </xf>
    <xf numFmtId="0" fontId="0" fillId="0" borderId="8" xfId="0" applyBorder="1" applyProtection="1"/>
    <xf numFmtId="165" fontId="0" fillId="0" borderId="0" xfId="0" applyNumberFormat="1" applyFill="1" applyBorder="1" applyAlignment="1" applyProtection="1">
      <alignment vertical="center"/>
    </xf>
    <xf numFmtId="0" fontId="0" fillId="0" borderId="0" xfId="0" applyBorder="1" applyAlignment="1" applyProtection="1">
      <alignment horizontal="right" vertical="center"/>
    </xf>
    <xf numFmtId="3" fontId="1" fillId="0" borderId="1" xfId="1" applyNumberFormat="1" applyFill="1" applyAlignment="1" applyProtection="1">
      <alignment vertical="center"/>
    </xf>
    <xf numFmtId="3" fontId="1" fillId="8" borderId="11" xfId="1" applyNumberFormat="1" applyFont="1" applyFill="1" applyBorder="1" applyAlignment="1" applyProtection="1">
      <alignment horizontal="center" vertical="center"/>
    </xf>
    <xf numFmtId="0" fontId="10" fillId="0" borderId="0" xfId="2" applyBorder="1" applyAlignment="1" applyProtection="1">
      <alignment vertical="center"/>
    </xf>
    <xf numFmtId="0" fontId="10" fillId="0" borderId="0" xfId="2" applyAlignment="1" applyProtection="1">
      <alignment vertical="top"/>
    </xf>
    <xf numFmtId="0" fontId="0" fillId="0" borderId="8" xfId="0" applyFill="1" applyBorder="1" applyAlignment="1" applyProtection="1">
      <alignment vertical="center"/>
    </xf>
    <xf numFmtId="0" fontId="4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3" xfId="0" applyBorder="1" applyProtection="1"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" fillId="6" borderId="11" xfId="1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vertical="center"/>
      <protection locked="0"/>
    </xf>
    <xf numFmtId="167" fontId="11" fillId="0" borderId="0" xfId="0" applyNumberFormat="1" applyFont="1" applyBorder="1" applyAlignment="1" applyProtection="1">
      <alignment vertical="center"/>
      <protection locked="0"/>
    </xf>
    <xf numFmtId="3" fontId="0" fillId="0" borderId="6" xfId="0" applyNumberFormat="1" applyFont="1" applyBorder="1" applyAlignment="1" applyProtection="1">
      <alignment vertical="center"/>
      <protection locked="0"/>
    </xf>
    <xf numFmtId="3" fontId="11" fillId="8" borderId="11" xfId="0" applyNumberFormat="1" applyFont="1" applyFill="1" applyBorder="1" applyAlignment="1" applyProtection="1">
      <alignment vertical="center"/>
      <protection locked="0"/>
    </xf>
    <xf numFmtId="3" fontId="11" fillId="9" borderId="11" xfId="0" applyNumberFormat="1" applyFont="1" applyFill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3" fontId="11" fillId="0" borderId="0" xfId="0" applyNumberFormat="1" applyFont="1" applyBorder="1" applyAlignment="1" applyProtection="1">
      <alignment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167" fontId="2" fillId="0" borderId="8" xfId="0" applyNumberFormat="1" applyFont="1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0" borderId="8" xfId="0" applyFont="1" applyBorder="1" applyAlignment="1" applyProtection="1">
      <alignment vertical="center"/>
      <protection locked="0"/>
    </xf>
    <xf numFmtId="168" fontId="0" fillId="0" borderId="8" xfId="0" applyNumberFormat="1" applyFont="1" applyBorder="1" applyAlignment="1" applyProtection="1">
      <alignment vertical="center"/>
      <protection locked="0"/>
    </xf>
    <xf numFmtId="165" fontId="0" fillId="0" borderId="8" xfId="0" applyNumberFormat="1" applyBorder="1" applyAlignment="1" applyProtection="1">
      <alignment horizontal="right"/>
      <protection locked="0"/>
    </xf>
    <xf numFmtId="0" fontId="0" fillId="0" borderId="9" xfId="0" applyBorder="1" applyAlignment="1" applyProtection="1">
      <alignment vertical="center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 wrapText="1"/>
    </xf>
    <xf numFmtId="3" fontId="1" fillId="7" borderId="21" xfId="1" applyNumberFormat="1" applyFont="1" applyFill="1" applyBorder="1" applyAlignment="1" applyProtection="1">
      <alignment horizontal="center" vertical="center"/>
    </xf>
    <xf numFmtId="3" fontId="1" fillId="7" borderId="22" xfId="1" applyNumberFormat="1" applyFont="1" applyFill="1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0" fontId="0" fillId="0" borderId="5" xfId="0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2" fillId="4" borderId="0" xfId="0" applyFont="1" applyFill="1" applyBorder="1" applyAlignment="1" applyProtection="1">
      <alignment horizontal="center" vertical="center"/>
    </xf>
    <xf numFmtId="0" fontId="2" fillId="5" borderId="0" xfId="0" applyFont="1" applyFill="1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3" borderId="5" xfId="0" applyFont="1" applyFill="1" applyBorder="1" applyAlignment="1" applyProtection="1">
      <alignment horizontal="center" vertical="center"/>
    </xf>
    <xf numFmtId="0" fontId="0" fillId="3" borderId="0" xfId="0" applyFont="1" applyFill="1" applyBorder="1" applyAlignment="1" applyProtection="1">
      <alignment horizontal="center" vertical="center"/>
    </xf>
    <xf numFmtId="0" fontId="0" fillId="4" borderId="5" xfId="0" applyFont="1" applyFill="1" applyBorder="1" applyAlignment="1" applyProtection="1">
      <alignment horizontal="center" vertical="center"/>
    </xf>
    <xf numFmtId="0" fontId="0" fillId="4" borderId="0" xfId="0" applyFont="1" applyFill="1" applyBorder="1" applyAlignment="1" applyProtection="1">
      <alignment horizontal="center" vertical="center"/>
    </xf>
    <xf numFmtId="0" fontId="0" fillId="5" borderId="5" xfId="0" applyFont="1" applyFill="1" applyBorder="1" applyAlignment="1" applyProtection="1">
      <alignment horizontal="center" vertical="center"/>
    </xf>
    <xf numFmtId="0" fontId="0" fillId="5" borderId="0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0" fontId="0" fillId="0" borderId="6" xfId="0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3" fontId="1" fillId="7" borderId="21" xfId="1" applyNumberFormat="1" applyFill="1" applyBorder="1" applyAlignment="1" applyProtection="1">
      <alignment horizontal="center" vertical="center"/>
      <protection locked="0"/>
    </xf>
    <xf numFmtId="3" fontId="1" fillId="7" borderId="22" xfId="1" applyNumberFormat="1" applyFill="1" applyBorder="1" applyAlignment="1" applyProtection="1">
      <alignment horizontal="center" vertical="center"/>
      <protection locked="0"/>
    </xf>
    <xf numFmtId="3" fontId="1" fillId="7" borderId="24" xfId="1" applyNumberFormat="1" applyFill="1" applyBorder="1" applyAlignment="1" applyProtection="1">
      <alignment horizontal="center" vertical="center"/>
      <protection locked="0"/>
    </xf>
    <xf numFmtId="3" fontId="1" fillId="7" borderId="21" xfId="1" applyNumberFormat="1" applyFill="1" applyBorder="1" applyAlignment="1" applyProtection="1">
      <alignment horizontal="center" vertical="center"/>
    </xf>
    <xf numFmtId="3" fontId="1" fillId="7" borderId="22" xfId="1" applyNumberFormat="1" applyFill="1" applyBorder="1" applyAlignment="1" applyProtection="1">
      <alignment horizontal="center" vertical="center"/>
    </xf>
    <xf numFmtId="0" fontId="0" fillId="5" borderId="21" xfId="0" applyFill="1" applyBorder="1" applyAlignment="1" applyProtection="1">
      <alignment horizontal="center" vertical="center"/>
    </xf>
    <xf numFmtId="0" fontId="0" fillId="5" borderId="22" xfId="0" applyFill="1" applyBorder="1" applyAlignment="1" applyProtection="1">
      <alignment horizontal="center" vertical="center"/>
    </xf>
    <xf numFmtId="0" fontId="0" fillId="4" borderId="21" xfId="0" applyFill="1" applyBorder="1" applyAlignment="1" applyProtection="1">
      <alignment horizontal="center" vertical="center"/>
    </xf>
    <xf numFmtId="0" fontId="0" fillId="4" borderId="22" xfId="0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9" xfId="0" applyBorder="1" applyAlignment="1" applyProtection="1">
      <alignment horizontal="center" vertical="center" wrapText="1"/>
    </xf>
    <xf numFmtId="0" fontId="0" fillId="3" borderId="21" xfId="0" applyFill="1" applyBorder="1" applyAlignment="1" applyProtection="1">
      <alignment horizontal="center" vertical="center"/>
    </xf>
    <xf numFmtId="0" fontId="0" fillId="3" borderId="22" xfId="0" applyFill="1" applyBorder="1" applyAlignment="1" applyProtection="1">
      <alignment horizontal="center" vertical="center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2" xfId="0" applyFont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 wrapText="1" shrinkToFit="1"/>
    </xf>
    <xf numFmtId="0" fontId="0" fillId="0" borderId="16" xfId="0" applyFill="1" applyBorder="1" applyAlignment="1" applyProtection="1">
      <alignment horizontal="center" vertical="center" wrapText="1" shrinkToFit="1"/>
    </xf>
    <xf numFmtId="0" fontId="0" fillId="0" borderId="15" xfId="0" applyFill="1" applyBorder="1" applyAlignment="1" applyProtection="1">
      <alignment horizontal="center" vertical="center" wrapText="1" shrinkToFit="1"/>
    </xf>
    <xf numFmtId="0" fontId="0" fillId="0" borderId="17" xfId="0" applyFill="1" applyBorder="1" applyAlignment="1" applyProtection="1">
      <alignment horizontal="center" vertical="center" wrapText="1" shrinkToFit="1"/>
    </xf>
    <xf numFmtId="0" fontId="0" fillId="0" borderId="14" xfId="0" applyFill="1" applyBorder="1" applyAlignment="1" applyProtection="1">
      <alignment horizontal="center" vertical="center" wrapText="1" shrinkToFit="1"/>
    </xf>
    <xf numFmtId="0" fontId="0" fillId="0" borderId="11" xfId="0" applyFill="1" applyBorder="1" applyAlignment="1" applyProtection="1">
      <alignment horizontal="center" vertical="center" wrapText="1" shrinkToFit="1"/>
    </xf>
    <xf numFmtId="0" fontId="0" fillId="5" borderId="11" xfId="0" applyFill="1" applyBorder="1" applyAlignment="1" applyProtection="1">
      <alignment horizontal="center" vertical="center" wrapText="1" shrinkToFit="1"/>
    </xf>
    <xf numFmtId="10" fontId="0" fillId="5" borderId="11" xfId="0" applyNumberFormat="1" applyFill="1" applyBorder="1" applyAlignment="1" applyProtection="1">
      <alignment horizontal="center" vertical="center" wrapText="1" shrinkToFit="1"/>
    </xf>
    <xf numFmtId="0" fontId="0" fillId="4" borderId="11" xfId="0" applyFill="1" applyBorder="1" applyAlignment="1" applyProtection="1">
      <alignment horizontal="center" vertical="center" wrapText="1" shrinkToFit="1"/>
    </xf>
    <xf numFmtId="0" fontId="0" fillId="3" borderId="11" xfId="0" applyFill="1" applyBorder="1" applyAlignment="1" applyProtection="1">
      <alignment horizontal="center" vertical="center" wrapText="1" shrinkToFit="1"/>
    </xf>
    <xf numFmtId="0" fontId="0" fillId="0" borderId="25" xfId="0" applyFill="1" applyBorder="1" applyAlignment="1" applyProtection="1">
      <alignment horizontal="center" vertical="center" wrapText="1" shrinkToFit="1"/>
    </xf>
    <xf numFmtId="0" fontId="0" fillId="0" borderId="26" xfId="0" applyFill="1" applyBorder="1" applyAlignment="1" applyProtection="1">
      <alignment horizontal="center" vertical="center" wrapText="1" shrinkToFit="1"/>
    </xf>
    <xf numFmtId="0" fontId="0" fillId="0" borderId="29" xfId="0" applyFill="1" applyBorder="1" applyAlignment="1" applyProtection="1">
      <alignment horizontal="center" vertical="center" wrapText="1" shrinkToFit="1"/>
    </xf>
    <xf numFmtId="0" fontId="0" fillId="0" borderId="31" xfId="0" applyFill="1" applyBorder="1" applyAlignment="1" applyProtection="1">
      <alignment horizontal="center" vertical="center" wrapText="1" shrinkToFit="1"/>
    </xf>
    <xf numFmtId="0" fontId="0" fillId="3" borderId="10" xfId="0" applyFill="1" applyBorder="1" applyAlignment="1" applyProtection="1">
      <alignment horizontal="center" vertical="center" wrapText="1" shrinkToFit="1"/>
    </xf>
    <xf numFmtId="0" fontId="0" fillId="3" borderId="12" xfId="0" applyFill="1" applyBorder="1" applyAlignment="1" applyProtection="1">
      <alignment horizontal="center" vertical="center" wrapText="1" shrinkToFit="1"/>
    </xf>
    <xf numFmtId="0" fontId="0" fillId="0" borderId="27" xfId="0" applyFill="1" applyBorder="1" applyAlignment="1" applyProtection="1">
      <alignment horizontal="center" vertical="center" wrapText="1" shrinkToFit="1"/>
    </xf>
    <xf numFmtId="0" fontId="0" fillId="0" borderId="28" xfId="0" applyFill="1" applyBorder="1" applyAlignment="1" applyProtection="1">
      <alignment horizontal="center" vertical="center" wrapText="1" shrinkToFit="1"/>
    </xf>
    <xf numFmtId="0" fontId="0" fillId="0" borderId="23" xfId="0" applyFill="1" applyBorder="1" applyAlignment="1" applyProtection="1">
      <alignment horizontal="center" vertical="center" wrapText="1" shrinkToFit="1"/>
    </xf>
    <xf numFmtId="0" fontId="0" fillId="0" borderId="12" xfId="0" applyFill="1" applyBorder="1" applyAlignment="1" applyProtection="1">
      <alignment horizontal="center" vertical="center" wrapText="1" shrinkToFit="1"/>
    </xf>
    <xf numFmtId="0" fontId="0" fillId="0" borderId="30" xfId="0" applyFill="1" applyBorder="1" applyAlignment="1" applyProtection="1">
      <alignment horizontal="center" vertical="center" wrapText="1" shrinkToFit="1"/>
    </xf>
    <xf numFmtId="0" fontId="0" fillId="3" borderId="23" xfId="0" applyFill="1" applyBorder="1" applyAlignment="1" applyProtection="1">
      <alignment horizontal="center" vertical="center" wrapText="1" shrinkToFit="1"/>
    </xf>
    <xf numFmtId="0" fontId="0" fillId="3" borderId="2" xfId="0" applyFill="1" applyBorder="1" applyAlignment="1" applyProtection="1">
      <alignment horizontal="center" vertical="center" wrapText="1" shrinkToFit="1"/>
    </xf>
    <xf numFmtId="0" fontId="0" fillId="3" borderId="4" xfId="0" applyFill="1" applyBorder="1" applyAlignment="1" applyProtection="1">
      <alignment horizontal="center" vertical="center" wrapText="1" shrinkToFit="1"/>
    </xf>
    <xf numFmtId="0" fontId="0" fillId="3" borderId="5" xfId="0" applyFill="1" applyBorder="1" applyAlignment="1" applyProtection="1">
      <alignment horizontal="center" vertical="center" wrapText="1" shrinkToFit="1"/>
    </xf>
    <xf numFmtId="0" fontId="0" fillId="3" borderId="6" xfId="0" applyFill="1" applyBorder="1" applyAlignment="1" applyProtection="1">
      <alignment horizontal="center" vertical="center" wrapText="1" shrinkToFit="1"/>
    </xf>
    <xf numFmtId="0" fontId="0" fillId="3" borderId="7" xfId="0" applyFill="1" applyBorder="1" applyAlignment="1" applyProtection="1">
      <alignment horizontal="center" vertical="center" wrapText="1" shrinkToFit="1"/>
    </xf>
    <xf numFmtId="0" fontId="0" fillId="3" borderId="9" xfId="0" applyFill="1" applyBorder="1" applyAlignment="1" applyProtection="1">
      <alignment horizontal="center" vertical="center" wrapText="1" shrinkToFit="1"/>
    </xf>
    <xf numFmtId="0" fontId="0" fillId="3" borderId="21" xfId="0" applyFill="1" applyBorder="1" applyAlignment="1" applyProtection="1">
      <alignment horizontal="center"/>
    </xf>
    <xf numFmtId="0" fontId="0" fillId="3" borderId="24" xfId="0" applyFill="1" applyBorder="1" applyAlignment="1" applyProtection="1">
      <alignment horizontal="center"/>
    </xf>
    <xf numFmtId="10" fontId="0" fillId="5" borderId="2" xfId="0" applyNumberFormat="1" applyFill="1" applyBorder="1" applyAlignment="1" applyProtection="1">
      <alignment horizontal="center" vertical="center" wrapText="1" shrinkToFit="1"/>
    </xf>
    <xf numFmtId="10" fontId="0" fillId="5" borderId="4" xfId="0" applyNumberFormat="1" applyFill="1" applyBorder="1" applyAlignment="1" applyProtection="1">
      <alignment horizontal="center" vertical="center" wrapText="1" shrinkToFit="1"/>
    </xf>
    <xf numFmtId="10" fontId="0" fillId="5" borderId="5" xfId="0" applyNumberFormat="1" applyFill="1" applyBorder="1" applyAlignment="1" applyProtection="1">
      <alignment horizontal="center" vertical="center" wrapText="1" shrinkToFit="1"/>
    </xf>
    <xf numFmtId="10" fontId="0" fillId="5" borderId="6" xfId="0" applyNumberFormat="1" applyFill="1" applyBorder="1" applyAlignment="1" applyProtection="1">
      <alignment horizontal="center" vertical="center" wrapText="1" shrinkToFit="1"/>
    </xf>
    <xf numFmtId="10" fontId="0" fillId="5" borderId="7" xfId="0" applyNumberFormat="1" applyFill="1" applyBorder="1" applyAlignment="1" applyProtection="1">
      <alignment horizontal="center" vertical="center" wrapText="1" shrinkToFit="1"/>
    </xf>
    <xf numFmtId="10" fontId="0" fillId="5" borderId="9" xfId="0" applyNumberFormat="1" applyFill="1" applyBorder="1" applyAlignment="1" applyProtection="1">
      <alignment horizontal="center" vertical="center" wrapText="1" shrinkToFit="1"/>
    </xf>
    <xf numFmtId="0" fontId="0" fillId="4" borderId="2" xfId="0" applyFill="1" applyBorder="1" applyAlignment="1" applyProtection="1">
      <alignment horizontal="center" vertical="center" wrapText="1" shrinkToFit="1"/>
    </xf>
    <xf numFmtId="0" fontId="0" fillId="4" borderId="4" xfId="0" applyFill="1" applyBorder="1" applyAlignment="1" applyProtection="1">
      <alignment horizontal="center" vertical="center" wrapText="1" shrinkToFit="1"/>
    </xf>
    <xf numFmtId="0" fontId="0" fillId="4" borderId="5" xfId="0" applyFill="1" applyBorder="1" applyAlignment="1" applyProtection="1">
      <alignment horizontal="center" vertical="center" wrapText="1" shrinkToFit="1"/>
    </xf>
    <xf numFmtId="0" fontId="0" fillId="4" borderId="6" xfId="0" applyFill="1" applyBorder="1" applyAlignment="1" applyProtection="1">
      <alignment horizontal="center" vertical="center" wrapText="1" shrinkToFit="1"/>
    </xf>
    <xf numFmtId="0" fontId="0" fillId="4" borderId="7" xfId="0" applyFill="1" applyBorder="1" applyAlignment="1" applyProtection="1">
      <alignment horizontal="center" vertical="center" wrapText="1" shrinkToFit="1"/>
    </xf>
    <xf numFmtId="0" fontId="0" fillId="4" borderId="9" xfId="0" applyFill="1" applyBorder="1" applyAlignment="1" applyProtection="1">
      <alignment horizontal="center" vertical="center" wrapText="1" shrinkToFit="1"/>
    </xf>
    <xf numFmtId="0" fontId="0" fillId="5" borderId="21" xfId="0" applyFill="1" applyBorder="1" applyAlignment="1" applyProtection="1">
      <alignment horizontal="center"/>
    </xf>
    <xf numFmtId="0" fontId="0" fillId="5" borderId="22" xfId="0" applyFill="1" applyBorder="1" applyAlignment="1" applyProtection="1">
      <alignment horizontal="center"/>
    </xf>
    <xf numFmtId="0" fontId="0" fillId="4" borderId="21" xfId="0" applyFill="1" applyBorder="1" applyAlignment="1" applyProtection="1">
      <alignment horizontal="center"/>
    </xf>
    <xf numFmtId="0" fontId="0" fillId="4" borderId="24" xfId="0" applyFill="1" applyBorder="1" applyAlignment="1" applyProtection="1">
      <alignment horizontal="center"/>
    </xf>
  </cellXfs>
  <cellStyles count="16">
    <cellStyle name="Comma_India summary 2002" xfId="4"/>
    <cellStyle name="Comma0" xfId="5"/>
    <cellStyle name="Currency0" xfId="6"/>
    <cellStyle name="Date" xfId="7"/>
    <cellStyle name="Fixed" xfId="8"/>
    <cellStyle name="Heading" xfId="9"/>
    <cellStyle name="Lien hypertexte" xfId="2" builtinId="8"/>
    <cellStyle name="Microsoft Excel found an error in the formula you entered. Do you want to accept the correction proposed below?_x000a__x000a_|_x000a__x000a_• To accept the correction, click Yes._x000a_• To close this message and correct the formula yourself, click No." xfId="10"/>
    <cellStyle name="Milliers" xfId="15" builtinId="3"/>
    <cellStyle name="Normal" xfId="0" builtinId="0"/>
    <cellStyle name="Normal 2" xfId="11"/>
    <cellStyle name="Pourcentage" xfId="3" builtinId="5"/>
    <cellStyle name="Sortie" xfId="1" builtinId="21"/>
    <cellStyle name="Stub" xfId="12"/>
    <cellStyle name="Top" xfId="13"/>
    <cellStyle name="Totals" xfId="14"/>
  </cellStyles>
  <dxfs count="0"/>
  <tableStyles count="0" defaultTableStyle="TableStyleMedium2" defaultPivotStyle="PivotStyleMedium9"/>
  <colors>
    <mruColors>
      <color rgb="FFFFFFCC"/>
      <color rgb="FFEAEAEA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Part des habitants gênés par le bruit routier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'Synthèse - DE Annexe III'!$D$38</c:f>
              <c:strCache>
                <c:ptCount val="1"/>
                <c:pt idx="0">
                  <c:v>Gêne</c:v>
                </c:pt>
              </c:strCache>
            </c:strRef>
          </c:tx>
          <c:dPt>
            <c:idx val="0"/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92B8-4173-9815-ADD5429571FD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6820-4304-8785-8B32FB107F7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6820-4304-8785-8B32FB107F7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'Synthèse - DE Annexe III'!$B$40:$C$42</c:f>
              <c:strCache>
                <c:ptCount val="3"/>
                <c:pt idx="0">
                  <c:v>Affectés</c:v>
                </c:pt>
                <c:pt idx="1">
                  <c:v>Exposés mais non affectés</c:v>
                </c:pt>
                <c:pt idx="2">
                  <c:v>Non exposés</c:v>
                </c:pt>
              </c:strCache>
            </c:strRef>
          </c:cat>
          <c:val>
            <c:numRef>
              <c:f>'Synthèse - DE Annexe III'!$E$40:$E$42</c:f>
              <c:numCache>
                <c:formatCode>0%</c:formatCode>
                <c:ptCount val="3"/>
                <c:pt idx="0">
                  <c:v>0.16919754833907455</c:v>
                </c:pt>
                <c:pt idx="1">
                  <c:v>0.68305885390362597</c:v>
                </c:pt>
                <c:pt idx="2">
                  <c:v>0.14774359775729953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20-4304-8785-8B32FB107F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 baseline="0"/>
              <a:t>Risque relatif AR</a:t>
            </a:r>
            <a:r>
              <a:rPr lang="fr-FR" sz="1400" baseline="-25000"/>
              <a:t>HSD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'Troubles sommeil'!$E$4</c:f>
              <c:strCache>
                <c:ptCount val="1"/>
                <c:pt idx="0">
                  <c:v>Risque absolu ARHSD,road</c:v>
                </c:pt>
              </c:strCache>
            </c:strRef>
          </c:tx>
          <c:cat>
            <c:numRef>
              <c:f>'Troubles sommeil'!$C$6:$C$10</c:f>
              <c:numCache>
                <c:formatCode>General</c:formatCode>
                <c:ptCount val="5"/>
                <c:pt idx="0">
                  <c:v>52.5</c:v>
                </c:pt>
                <c:pt idx="1">
                  <c:v>57.5</c:v>
                </c:pt>
                <c:pt idx="2">
                  <c:v>62.5</c:v>
                </c:pt>
                <c:pt idx="3">
                  <c:v>67.5</c:v>
                </c:pt>
                <c:pt idx="4">
                  <c:v>72.5</c:v>
                </c:pt>
              </c:numCache>
            </c:numRef>
          </c:cat>
          <c:val>
            <c:numRef>
              <c:f>'Troubles sommeil'!$E$6:$E$10</c:f>
              <c:numCache>
                <c:formatCode>0.000</c:formatCode>
                <c:ptCount val="5"/>
                <c:pt idx="0">
                  <c:v>5.1459500000000026E-2</c:v>
                </c:pt>
                <c:pt idx="1">
                  <c:v>7.4079499999999993E-2</c:v>
                </c:pt>
                <c:pt idx="2">
                  <c:v>0.10299949999999995</c:v>
                </c:pt>
                <c:pt idx="3">
                  <c:v>0.13821950000000002</c:v>
                </c:pt>
                <c:pt idx="4">
                  <c:v>0.17973950000000016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E-45DE-A7DC-1DC49AC16E1F}"/>
            </c:ext>
          </c:extLst>
        </c:ser>
        <c:ser>
          <c:idx val="1"/>
          <c:order val="1"/>
          <c:tx>
            <c:strRef>
              <c:f>'Troubles sommeil'!$E$15</c:f>
              <c:strCache>
                <c:ptCount val="1"/>
                <c:pt idx="0">
                  <c:v>Risque absolu ARHSD,rail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'Troubles sommeil'!$C$6:$C$10</c:f>
              <c:numCache>
                <c:formatCode>General</c:formatCode>
                <c:ptCount val="5"/>
                <c:pt idx="0">
                  <c:v>52.5</c:v>
                </c:pt>
                <c:pt idx="1">
                  <c:v>57.5</c:v>
                </c:pt>
                <c:pt idx="2">
                  <c:v>62.5</c:v>
                </c:pt>
                <c:pt idx="3">
                  <c:v>67.5</c:v>
                </c:pt>
                <c:pt idx="4">
                  <c:v>72.5</c:v>
                </c:pt>
              </c:numCache>
            </c:numRef>
          </c:cat>
          <c:val>
            <c:numRef>
              <c:f>'Troubles sommeil'!$E$17:$E$21</c:f>
              <c:numCache>
                <c:formatCode>0.000</c:formatCode>
                <c:ptCount val="5"/>
                <c:pt idx="0">
                  <c:v>8.0869749999999949E-2</c:v>
                </c:pt>
                <c:pt idx="1">
                  <c:v>0.13665975000000016</c:v>
                </c:pt>
                <c:pt idx="2">
                  <c:v>0.21199974999999996</c:v>
                </c:pt>
                <c:pt idx="3">
                  <c:v>0.30688975000000029</c:v>
                </c:pt>
                <c:pt idx="4">
                  <c:v>0.42132975000000045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E-45DE-A7DC-1DC49AC16E1F}"/>
            </c:ext>
          </c:extLst>
        </c:ser>
        <c:ser>
          <c:idx val="2"/>
          <c:order val="2"/>
          <c:tx>
            <c:strRef>
              <c:f>'Troubles sommeil'!$E$26</c:f>
              <c:strCache>
                <c:ptCount val="1"/>
                <c:pt idx="0">
                  <c:v>Risque absolu ARHSD,air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'Troubles sommeil'!$C$6:$C$10</c:f>
              <c:numCache>
                <c:formatCode>General</c:formatCode>
                <c:ptCount val="5"/>
                <c:pt idx="0">
                  <c:v>52.5</c:v>
                </c:pt>
                <c:pt idx="1">
                  <c:v>57.5</c:v>
                </c:pt>
                <c:pt idx="2">
                  <c:v>62.5</c:v>
                </c:pt>
                <c:pt idx="3">
                  <c:v>67.5</c:v>
                </c:pt>
                <c:pt idx="4">
                  <c:v>72.5</c:v>
                </c:pt>
              </c:numCache>
            </c:numRef>
          </c:cat>
          <c:val>
            <c:numRef>
              <c:f>'Troubles sommeil'!$E$28:$E$32</c:f>
              <c:numCache>
                <c:formatCode>0.000</c:formatCode>
                <c:ptCount val="5"/>
                <c:pt idx="0">
                  <c:v>0.22574000000000005</c:v>
                </c:pt>
                <c:pt idx="1">
                  <c:v>0.28817500000000001</c:v>
                </c:pt>
                <c:pt idx="2">
                  <c:v>0.36050999999999994</c:v>
                </c:pt>
                <c:pt idx="3">
                  <c:v>0.44274500000000006</c:v>
                </c:pt>
                <c:pt idx="4">
                  <c:v>0.53488000000000002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E-45DE-A7DC-1DC49AC16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0091904"/>
        <c:axId val="105780864"/>
      </c:lineChart>
      <c:catAx>
        <c:axId val="1000919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Ln</a:t>
                </a:r>
                <a:r>
                  <a:rPr lang="fr-FR" baseline="0"/>
                  <a:t> en dB 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5780864"/>
        <c:crosses val="autoZero"/>
        <c:auto val="1"/>
        <c:lblAlgn val="ctr"/>
        <c:lblOffset val="100"/>
        <c:noMultiLvlLbl val="0"/>
      </c:catAx>
      <c:valAx>
        <c:axId val="1057808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AR</a:t>
                </a:r>
                <a:r>
                  <a:rPr lang="fr-FR" baseline="-25000"/>
                  <a:t>HSD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009190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Risques relatifs d'incidence RR</a:t>
            </a:r>
            <a:r>
              <a:rPr lang="fr-FR" sz="1400" baseline="-25000"/>
              <a:t>IHD,i,road</a:t>
            </a:r>
            <a:endParaRPr lang="fr-FR" sz="1400" baseline="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'Cardiopathie ischémique'!$F$4</c:f>
              <c:strCache>
                <c:ptCount val="1"/>
                <c:pt idx="0">
                  <c:v>Risque relatif d'incidence RRIHD,i,road</c:v>
                </c:pt>
              </c:strCache>
            </c:strRef>
          </c:tx>
          <c:spPr>
            <a:ln>
              <a:prstDash val="dashDot"/>
            </a:ln>
          </c:spPr>
          <c:marker>
            <c:symbol val="diamond"/>
            <c:size val="7"/>
            <c:spPr>
              <a:solidFill>
                <a:schemeClr val="accent1"/>
              </a:solidFill>
            </c:spPr>
          </c:marker>
          <c:cat>
            <c:numRef>
              <c:f>'Cardiopathie ischémique'!$C$6:$C$10</c:f>
              <c:numCache>
                <c:formatCode>General</c:formatCode>
                <c:ptCount val="5"/>
                <c:pt idx="0">
                  <c:v>57.5</c:v>
                </c:pt>
                <c:pt idx="1">
                  <c:v>62.5</c:v>
                </c:pt>
                <c:pt idx="2">
                  <c:v>67.5</c:v>
                </c:pt>
                <c:pt idx="3">
                  <c:v>72.5</c:v>
                </c:pt>
                <c:pt idx="4">
                  <c:v>77.5</c:v>
                </c:pt>
              </c:numCache>
            </c:numRef>
          </c:cat>
          <c:val>
            <c:numRef>
              <c:f>'Cardiopathie ischémique'!$F$6:$F$10</c:f>
              <c:numCache>
                <c:formatCode>0.000</c:formatCode>
                <c:ptCount val="5"/>
                <c:pt idx="0">
                  <c:v>1.0352391558831511</c:v>
                </c:pt>
                <c:pt idx="1">
                  <c:v>1.0758520895846009</c:v>
                </c:pt>
                <c:pt idx="2">
                  <c:v>1.1180582883538033</c:v>
                </c:pt>
                <c:pt idx="3">
                  <c:v>1.1619202567513689</c:v>
                </c:pt>
                <c:pt idx="4">
                  <c:v>1.2075029514221076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6-4F44-8106-5CB717F2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9367424"/>
        <c:axId val="105824832"/>
      </c:lineChart>
      <c:catAx>
        <c:axId val="993674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Lden</a:t>
                </a:r>
                <a:r>
                  <a:rPr lang="fr-FR" baseline="0"/>
                  <a:t> en dB 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5824832"/>
        <c:crosses val="autoZero"/>
        <c:auto val="1"/>
        <c:lblAlgn val="ctr"/>
        <c:lblOffset val="100"/>
        <c:noMultiLvlLbl val="0"/>
      </c:catAx>
      <c:valAx>
        <c:axId val="105824832"/>
        <c:scaling>
          <c:orientation val="minMax"/>
          <c:min val="1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RRIHD,i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936742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Pourcentage de personnes</a:t>
            </a:r>
            <a:r>
              <a:rPr lang="fr-FR" sz="1400" baseline="0"/>
              <a:t> fortement gênées par le bruit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'Graphes Relations dose-effet'!$C$4:$D$4</c:f>
              <c:strCache>
                <c:ptCount val="1"/>
                <c:pt idx="0">
                  <c:v>Route</c:v>
                </c:pt>
              </c:strCache>
            </c:strRef>
          </c:tx>
          <c:cat>
            <c:numRef>
              <c:f>'Graphes Relations dose-effet'!$B$8:$B$14</c:f>
              <c:numCache>
                <c:formatCode>General</c:formatCode>
                <c:ptCount val="7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</c:numCache>
            </c:numRef>
          </c:cat>
          <c:val>
            <c:numRef>
              <c:f>'Graphes Relations dose-effet'!$C$8:$C$14</c:f>
              <c:numCache>
                <c:formatCode>0.000</c:formatCode>
                <c:ptCount val="7"/>
                <c:pt idx="0">
                  <c:v>7.9529999999999892E-2</c:v>
                </c:pt>
                <c:pt idx="1">
                  <c:v>8.6170000000000038E-2</c:v>
                </c:pt>
                <c:pt idx="2">
                  <c:v>0.10991000000000013</c:v>
                </c:pt>
                <c:pt idx="3">
                  <c:v>0.15075000000000002</c:v>
                </c:pt>
                <c:pt idx="4">
                  <c:v>0.20869000000000015</c:v>
                </c:pt>
                <c:pt idx="5">
                  <c:v>0.2837300000000002</c:v>
                </c:pt>
                <c:pt idx="6">
                  <c:v>0.37586999999999987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6B9-43B8-8AA6-C43DA80344F2}"/>
            </c:ext>
          </c:extLst>
        </c:ser>
        <c:ser>
          <c:idx val="1"/>
          <c:order val="1"/>
          <c:tx>
            <c:strRef>
              <c:f>'Graphes Relations dose-effet'!$E$4:$F$4</c:f>
              <c:strCache>
                <c:ptCount val="1"/>
                <c:pt idx="0">
                  <c:v>Fer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'Graphes Relations dose-effet'!$B$8:$B$14</c:f>
              <c:numCache>
                <c:formatCode>General</c:formatCode>
                <c:ptCount val="7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</c:numCache>
            </c:numRef>
          </c:cat>
          <c:val>
            <c:numRef>
              <c:f>'Graphes Relations dose-effet'!$E$8:$E$14</c:f>
              <c:numCache>
                <c:formatCode>0.000</c:formatCode>
                <c:ptCount val="7"/>
                <c:pt idx="0">
                  <c:v>3.3800000000000024E-2</c:v>
                </c:pt>
                <c:pt idx="1">
                  <c:v>6.6405999999999923E-2</c:v>
                </c:pt>
                <c:pt idx="2">
                  <c:v>0.113262</c:v>
                </c:pt>
                <c:pt idx="3">
                  <c:v>0.17436800000000005</c:v>
                </c:pt>
                <c:pt idx="4">
                  <c:v>0.24972399999999995</c:v>
                </c:pt>
                <c:pt idx="5">
                  <c:v>0.33933000000000008</c:v>
                </c:pt>
                <c:pt idx="6">
                  <c:v>0.44318599999999991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B9-43B8-8AA6-C43DA80344F2}"/>
            </c:ext>
          </c:extLst>
        </c:ser>
        <c:ser>
          <c:idx val="2"/>
          <c:order val="2"/>
          <c:tx>
            <c:strRef>
              <c:f>'Graphes Relations dose-effet'!$G$4:$H$4</c:f>
              <c:strCache>
                <c:ptCount val="1"/>
                <c:pt idx="0">
                  <c:v>Air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'Graphes Relations dose-effet'!$B$8:$B$14</c:f>
              <c:numCache>
                <c:formatCode>General</c:formatCode>
                <c:ptCount val="7"/>
                <c:pt idx="0">
                  <c:v>45</c:v>
                </c:pt>
                <c:pt idx="1">
                  <c:v>50</c:v>
                </c:pt>
                <c:pt idx="2">
                  <c:v>55</c:v>
                </c:pt>
                <c:pt idx="3">
                  <c:v>60</c:v>
                </c:pt>
                <c:pt idx="4">
                  <c:v>65</c:v>
                </c:pt>
                <c:pt idx="5">
                  <c:v>70</c:v>
                </c:pt>
                <c:pt idx="6">
                  <c:v>75</c:v>
                </c:pt>
              </c:numCache>
            </c:numRef>
          </c:cat>
          <c:val>
            <c:numRef>
              <c:f>'Graphes Relations dose-effet'!$G$8:$G$14</c:f>
              <c:numCache>
                <c:formatCode>0.000</c:formatCode>
                <c:ptCount val="7"/>
                <c:pt idx="0">
                  <c:v>9.3667000000000028E-2</c:v>
                </c:pt>
                <c:pt idx="1">
                  <c:v>0.178707</c:v>
                </c:pt>
                <c:pt idx="2">
                  <c:v>0.26734699999999995</c:v>
                </c:pt>
                <c:pt idx="3">
                  <c:v>0.35958699999999993</c:v>
                </c:pt>
                <c:pt idx="4">
                  <c:v>0.45542699999999997</c:v>
                </c:pt>
                <c:pt idx="5">
                  <c:v>0.55486699999999989</c:v>
                </c:pt>
                <c:pt idx="6">
                  <c:v>0.65790699999999991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B9-43B8-8AA6-C43DA80344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6926592"/>
        <c:axId val="105827136"/>
      </c:lineChart>
      <c:catAx>
        <c:axId val="10692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Lden</a:t>
                </a:r>
                <a:r>
                  <a:rPr lang="fr-FR" baseline="0"/>
                  <a:t> en dB 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5827136"/>
        <c:crosses val="autoZero"/>
        <c:auto val="1"/>
        <c:lblAlgn val="ctr"/>
        <c:lblOffset val="100"/>
        <c:noMultiLvlLbl val="0"/>
      </c:catAx>
      <c:valAx>
        <c:axId val="1058271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%HA (Highly Annoyed</a:t>
                </a:r>
                <a:r>
                  <a:rPr lang="en-US" baseline="0"/>
                  <a:t>)</a:t>
                </a:r>
                <a:endParaRPr lang="en-US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69265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Pourcentage de personnes ayant </a:t>
            </a:r>
            <a:r>
              <a:rPr lang="fr-FR" sz="1400" baseline="0"/>
              <a:t>des troubles du sommeil liés au bruit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'Graphes Relations dose-effet'!$C$4:$D$4</c:f>
              <c:strCache>
                <c:ptCount val="1"/>
                <c:pt idx="0">
                  <c:v>Route</c:v>
                </c:pt>
              </c:strCache>
            </c:strRef>
          </c:tx>
          <c:cat>
            <c:numRef>
              <c:f>'Graphes Relations dose-effet'!$B$25:$B$31</c:f>
              <c:numCache>
                <c:formatCode>General</c:formatCode>
                <c:ptCount val="7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</c:numCache>
            </c:numRef>
          </c:cat>
          <c:val>
            <c:numRef>
              <c:f>'Graphes Relations dose-effet'!$C$25:$C$31</c:f>
              <c:numCache>
                <c:formatCode>0.000</c:formatCode>
                <c:ptCount val="7"/>
                <c:pt idx="0">
                  <c:v>2.2471999999999995E-2</c:v>
                </c:pt>
                <c:pt idx="1">
                  <c:v>2.9342000000000007E-2</c:v>
                </c:pt>
                <c:pt idx="2">
                  <c:v>4.2512000000000008E-2</c:v>
                </c:pt>
                <c:pt idx="3">
                  <c:v>6.1982000000000037E-2</c:v>
                </c:pt>
                <c:pt idx="4">
                  <c:v>8.7751999999999983E-2</c:v>
                </c:pt>
                <c:pt idx="5">
                  <c:v>0.11982200000000005</c:v>
                </c:pt>
                <c:pt idx="6">
                  <c:v>0.15819200000000003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B4-4B16-A426-6FEA88DA7461}"/>
            </c:ext>
          </c:extLst>
        </c:ser>
        <c:ser>
          <c:idx val="1"/>
          <c:order val="1"/>
          <c:tx>
            <c:strRef>
              <c:f>'Graphes Relations dose-effet'!$E$4:$F$4</c:f>
              <c:strCache>
                <c:ptCount val="1"/>
                <c:pt idx="0">
                  <c:v>Fer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'Graphes Relations dose-effet'!$B$25:$B$31</c:f>
              <c:numCache>
                <c:formatCode>General</c:formatCode>
                <c:ptCount val="7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</c:numCache>
            </c:numRef>
          </c:cat>
          <c:val>
            <c:numRef>
              <c:f>'Graphes Relations dose-effet'!$E$25:$E$31</c:f>
              <c:numCache>
                <c:formatCode>0.000</c:formatCode>
                <c:ptCount val="7"/>
                <c:pt idx="0">
                  <c:v>2.6925999999999988E-2</c:v>
                </c:pt>
                <c:pt idx="1">
                  <c:v>3.3841000000000038E-2</c:v>
                </c:pt>
                <c:pt idx="2">
                  <c:v>6.0306000000000068E-2</c:v>
                </c:pt>
                <c:pt idx="3">
                  <c:v>0.10632099999999994</c:v>
                </c:pt>
                <c:pt idx="4">
                  <c:v>0.17188600000000023</c:v>
                </c:pt>
                <c:pt idx="5">
                  <c:v>0.25700099999999992</c:v>
                </c:pt>
                <c:pt idx="6">
                  <c:v>0.36166599999999988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B4-4B16-A426-6FEA88DA7461}"/>
            </c:ext>
          </c:extLst>
        </c:ser>
        <c:ser>
          <c:idx val="2"/>
          <c:order val="2"/>
          <c:tx>
            <c:strRef>
              <c:f>'Graphes Relations dose-effet'!$G$4:$H$4</c:f>
              <c:strCache>
                <c:ptCount val="1"/>
                <c:pt idx="0">
                  <c:v>Air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'Graphes Relations dose-effet'!$B$25:$B$31</c:f>
              <c:numCache>
                <c:formatCode>General</c:formatCode>
                <c:ptCount val="7"/>
                <c:pt idx="0">
                  <c:v>40</c:v>
                </c:pt>
                <c:pt idx="1">
                  <c:v>45</c:v>
                </c:pt>
                <c:pt idx="2">
                  <c:v>50</c:v>
                </c:pt>
                <c:pt idx="3">
                  <c:v>55</c:v>
                </c:pt>
                <c:pt idx="4">
                  <c:v>60</c:v>
                </c:pt>
                <c:pt idx="5">
                  <c:v>65</c:v>
                </c:pt>
                <c:pt idx="6">
                  <c:v>70</c:v>
                </c:pt>
              </c:numCache>
            </c:numRef>
          </c:cat>
          <c:val>
            <c:numRef>
              <c:f>'Graphes Relations dose-effet'!$G$25:$G$31</c:f>
              <c:numCache>
                <c:formatCode>0.000</c:formatCode>
                <c:ptCount val="7"/>
                <c:pt idx="0">
                  <c:v>0.11296500000000005</c:v>
                </c:pt>
                <c:pt idx="1">
                  <c:v>0.15065000000000006</c:v>
                </c:pt>
                <c:pt idx="2">
                  <c:v>0.19823500000000002</c:v>
                </c:pt>
                <c:pt idx="3">
                  <c:v>0.25572</c:v>
                </c:pt>
                <c:pt idx="4">
                  <c:v>0.32310499999999998</c:v>
                </c:pt>
                <c:pt idx="5">
                  <c:v>0.40039000000000002</c:v>
                </c:pt>
                <c:pt idx="6">
                  <c:v>0.48757500000000009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B4-4B16-A426-6FEA88DA74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6928128"/>
        <c:axId val="105829440"/>
      </c:lineChart>
      <c:catAx>
        <c:axId val="106928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Lden</a:t>
                </a:r>
                <a:r>
                  <a:rPr lang="fr-FR" baseline="0"/>
                  <a:t> en dB 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5829440"/>
        <c:crosses val="autoZero"/>
        <c:auto val="1"/>
        <c:lblAlgn val="ctr"/>
        <c:lblOffset val="100"/>
        <c:noMultiLvlLbl val="0"/>
      </c:catAx>
      <c:valAx>
        <c:axId val="1058294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%HSD (Highly Sleep-Disturbed)</a:t>
                </a:r>
                <a:endParaRPr lang="en-US" baseline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69281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Relation exposition/risque d'avoir une</a:t>
            </a:r>
            <a:r>
              <a:rPr lang="fr-FR" sz="1400" baseline="0"/>
              <a:t> cardiopathie ischémique liée au bruit routier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'Graphes Relations dose-effet'!$C$39:$C$41</c:f>
              <c:strCache>
                <c:ptCount val="3"/>
                <c:pt idx="0">
                  <c:v>Risque relatif d'incidence RRIHD,i,road</c:v>
                </c:pt>
              </c:strCache>
            </c:strRef>
          </c:tx>
          <c:spPr>
            <a:ln>
              <a:solidFill>
                <a:schemeClr val="accent1"/>
              </a:solidFill>
              <a:prstDash val="dashDot"/>
            </a:ln>
          </c:spPr>
          <c:marker>
            <c:symbol val="diamond"/>
            <c:size val="7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val>
            <c:numRef>
              <c:f>'Graphes Relations dose-effet'!$C$42:$C$48</c:f>
              <c:numCache>
                <c:formatCode>0.000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1.0155112783974816</c:v>
                </c:pt>
                <c:pt idx="3">
                  <c:v>1.0553502779061965</c:v>
                </c:pt>
                <c:pt idx="4">
                  <c:v>1.0967521806692802</c:v>
                </c:pt>
                <c:pt idx="5">
                  <c:v>1.1397783001386923</c:v>
                </c:pt>
                <c:pt idx="6">
                  <c:v>1.1844923551228226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3A5-49EF-BFB5-429C1ECB29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106929664"/>
        <c:axId val="105831744"/>
      </c:lineChart>
      <c:catAx>
        <c:axId val="1069296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Lden</a:t>
                </a:r>
                <a:r>
                  <a:rPr lang="fr-FR" baseline="0"/>
                  <a:t> en dB 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5831744"/>
        <c:crosses val="autoZero"/>
        <c:auto val="1"/>
        <c:lblAlgn val="ctr"/>
        <c:lblOffset val="100"/>
        <c:noMultiLvlLbl val="0"/>
      </c:catAx>
      <c:valAx>
        <c:axId val="1058317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RR (Risque relatif)</a:t>
                </a:r>
                <a:endParaRPr lang="en-US" baseline="0"/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1069296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Part des habitants ayant des troubles du sommeil liés au bruit routier</a:t>
            </a:r>
            <a:endParaRPr lang="fr-FR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'Synthèse - DE Annexe III'!$F$38</c:f>
              <c:strCache>
                <c:ptCount val="1"/>
                <c:pt idx="0">
                  <c:v>Troubles du sommeil</c:v>
                </c:pt>
              </c:strCache>
            </c:strRef>
          </c:tx>
          <c:dPt>
            <c:idx val="0"/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6434-43E6-B315-188732B728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3DF-4A09-946E-E2C92C795BD2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3DF-4A09-946E-E2C92C795BD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'Synthèse - DE Annexe III'!$B$40:$C$42</c:f>
              <c:strCache>
                <c:ptCount val="3"/>
                <c:pt idx="0">
                  <c:v>Affectés</c:v>
                </c:pt>
                <c:pt idx="1">
                  <c:v>Exposés mais non affectés</c:v>
                </c:pt>
                <c:pt idx="2">
                  <c:v>Non exposés</c:v>
                </c:pt>
              </c:strCache>
            </c:strRef>
          </c:cat>
          <c:val>
            <c:numRef>
              <c:f>'Synthèse - DE Annexe III'!$G$40:$G$42</c:f>
              <c:numCache>
                <c:formatCode>0%</c:formatCode>
                <c:ptCount val="3"/>
                <c:pt idx="0">
                  <c:v>3.9968281049452194E-2</c:v>
                </c:pt>
                <c:pt idx="1">
                  <c:v>0.5418338965774433</c:v>
                </c:pt>
                <c:pt idx="2">
                  <c:v>0.41819782237310443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3DF-4A09-946E-E2C92C795BD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Part des habitants ayant une cardiopathie ischémique liée au bruit routier</a:t>
            </a:r>
            <a:endParaRPr lang="fr-FR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'Synthèse - DE Annexe III'!$H$38</c:f>
              <c:strCache>
                <c:ptCount val="1"/>
                <c:pt idx="0">
                  <c:v>Cardiopathie ischémique*</c:v>
                </c:pt>
              </c:strCache>
            </c:strRef>
          </c:tx>
          <c:dPt>
            <c:idx val="0"/>
            <c:bubble3D val="0"/>
            <c:spPr>
              <a:ln>
                <a:solidFill>
                  <a:schemeClr val="accent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4-8CED-49C1-AD00-F313F879EC4F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>
                <a:solidFill>
                  <a:schemeClr val="accent1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0DF-471A-9D9D-423D1C6AB83A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0DF-471A-9D9D-423D1C6AB83A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'Synthèse - DE Annexe III'!$B$40:$C$42</c:f>
              <c:strCache>
                <c:ptCount val="3"/>
                <c:pt idx="0">
                  <c:v>Affectés</c:v>
                </c:pt>
                <c:pt idx="1">
                  <c:v>Exposés mais non affectés</c:v>
                </c:pt>
                <c:pt idx="2">
                  <c:v>Non exposés</c:v>
                </c:pt>
              </c:strCache>
            </c:strRef>
          </c:cat>
          <c:val>
            <c:numRef>
              <c:f>'Synthèse - DE Annexe III'!$I$40:$I$42</c:f>
              <c:numCache>
                <c:formatCode>0%</c:formatCode>
                <c:ptCount val="3"/>
                <c:pt idx="0">
                  <c:v>9.2606402667181812E-5</c:v>
                </c:pt>
                <c:pt idx="1">
                  <c:v>0.85216379584003343</c:v>
                </c:pt>
                <c:pt idx="2">
                  <c:v>0.14774359775729945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DF-471A-9D9D-423D1C6AB83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Part des habitants gênés par le bruit ferroviaire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'Synthèse - DE Annexe III'!$D$72</c:f>
              <c:strCache>
                <c:ptCount val="1"/>
                <c:pt idx="0">
                  <c:v>Gêne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B07B-431D-8BD2-DBAA1286E27E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07B-431D-8BD2-DBAA1286E27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07B-431D-8BD2-DBAA1286E27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'Synthèse - DE Annexe III'!$B$74:$C$76</c:f>
              <c:strCache>
                <c:ptCount val="3"/>
                <c:pt idx="0">
                  <c:v>Affectés</c:v>
                </c:pt>
                <c:pt idx="1">
                  <c:v>Exposés mais non affectés</c:v>
                </c:pt>
                <c:pt idx="2">
                  <c:v>Non exposés</c:v>
                </c:pt>
              </c:strCache>
            </c:strRef>
          </c:cat>
          <c:val>
            <c:numRef>
              <c:f>'Synthèse - DE Annexe III'!$E$74:$E$76</c:f>
              <c:numCache>
                <c:formatCode>0%</c:formatCode>
                <c:ptCount val="3"/>
                <c:pt idx="0">
                  <c:v>2.5164125014437749E-2</c:v>
                </c:pt>
                <c:pt idx="1">
                  <c:v>0.10102816836352614</c:v>
                </c:pt>
                <c:pt idx="2">
                  <c:v>0.87380770662203611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07B-431D-8BD2-DBAA1286E27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Part des habitants ayant des troubles du sommeil liés au bruit ferroviaire</a:t>
            </a:r>
            <a:endParaRPr lang="fr-FR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'Synthèse - DE Annexe III'!$F$72</c:f>
              <c:strCache>
                <c:ptCount val="1"/>
                <c:pt idx="0">
                  <c:v>Troubles du sommeil</c:v>
                </c:pt>
              </c:strCache>
            </c:strRef>
          </c:tx>
          <c:dPt>
            <c:idx val="0"/>
            <c:bubble3D val="0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F43F-41C4-A2D7-92AD88457F15}"/>
              </c:ext>
            </c:extLst>
          </c:dPt>
          <c:dPt>
            <c:idx val="1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solidFill>
                  <a:schemeClr val="accent3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F43F-41C4-A2D7-92AD88457F15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F43F-41C4-A2D7-92AD88457F15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'Synthèse - DE Annexe III'!$B$74:$C$76</c:f>
              <c:strCache>
                <c:ptCount val="3"/>
                <c:pt idx="0">
                  <c:v>Affectés</c:v>
                </c:pt>
                <c:pt idx="1">
                  <c:v>Exposés mais non affectés</c:v>
                </c:pt>
                <c:pt idx="2">
                  <c:v>Non exposés</c:v>
                </c:pt>
              </c:strCache>
            </c:strRef>
          </c:cat>
          <c:val>
            <c:numRef>
              <c:f>'Synthèse - DE Annexe III'!$G$74:$G$76</c:f>
              <c:numCache>
                <c:formatCode>0%</c:formatCode>
                <c:ptCount val="3"/>
                <c:pt idx="0">
                  <c:v>1.1853253008523747E-2</c:v>
                </c:pt>
                <c:pt idx="1">
                  <c:v>8.3454725760255699E-2</c:v>
                </c:pt>
                <c:pt idx="2">
                  <c:v>0.9046920212312205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3F-41C4-A2D7-92AD88457F1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Part des habitants gênés par le bruit aérien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'Synthèse - DE Annexe III'!$D$106</c:f>
              <c:strCache>
                <c:ptCount val="1"/>
                <c:pt idx="0">
                  <c:v>Gêne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B5ED-4EBD-9514-EE620F2989BE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B5ED-4EBD-9514-EE620F2989BE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B5ED-4EBD-9514-EE620F2989BE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'Synthèse - DE Annexe III'!$B$108:$C$110</c:f>
              <c:strCache>
                <c:ptCount val="3"/>
                <c:pt idx="0">
                  <c:v>Affectés</c:v>
                </c:pt>
                <c:pt idx="1">
                  <c:v>Exposés mais non affectés</c:v>
                </c:pt>
                <c:pt idx="2">
                  <c:v>Non exposés</c:v>
                </c:pt>
              </c:strCache>
            </c:strRef>
          </c:cat>
          <c:val>
            <c:numRef>
              <c:f>'Synthèse - DE Annexe III'!$E$108:$E$110</c:f>
              <c:numCache>
                <c:formatCode>0%</c:formatCode>
                <c:ptCount val="3"/>
                <c:pt idx="0">
                  <c:v>2.9989973978090867E-5</c:v>
                </c:pt>
                <c:pt idx="1">
                  <c:v>8.8325017948096601E-5</c:v>
                </c:pt>
                <c:pt idx="2">
                  <c:v>0.99991167498205191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5ED-4EBD-9514-EE620F2989BE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en-US" sz="1200" b="1" i="0" baseline="0">
                <a:effectLst/>
              </a:rPr>
              <a:t>Part des habitants ayant des troubles du sommeil liés au bruit aérien</a:t>
            </a:r>
            <a:endParaRPr lang="fr-FR" sz="1200">
              <a:effectLst/>
            </a:endParaRP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'Synthèse - DE Annexe III'!$F$106</c:f>
              <c:strCache>
                <c:ptCount val="1"/>
                <c:pt idx="0">
                  <c:v>Troubles du sommeil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6-4BC8-46DB-8482-6D6856C3967F}"/>
              </c:ext>
            </c:extLst>
          </c:dPt>
          <c:dPt>
            <c:idx val="1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solidFill>
                  <a:schemeClr val="accent2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4BC8-46DB-8482-6D6856C3967F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>
                <a:solidFill>
                  <a:schemeClr val="bg1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BC8-46DB-8482-6D6856C3967F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'Synthèse - DE Annexe III'!$B$108:$C$110</c:f>
              <c:strCache>
                <c:ptCount val="3"/>
                <c:pt idx="0">
                  <c:v>Affectés</c:v>
                </c:pt>
                <c:pt idx="1">
                  <c:v>Exposés mais non affectés</c:v>
                </c:pt>
                <c:pt idx="2">
                  <c:v>Non exposés</c:v>
                </c:pt>
              </c:strCache>
            </c:strRef>
          </c:cat>
          <c:val>
            <c:numRef>
              <c:f>'Synthèse - DE Annexe III'!$G$108:$G$110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BC8-46DB-8482-6D6856C3967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 b="1" i="0" baseline="0">
                <a:effectLst/>
              </a:rPr>
              <a:t>Nombre de personnes affectées pour chaque effet sanitaire étudié</a:t>
            </a:r>
            <a:endParaRPr lang="fr-FR" sz="1400">
              <a:effectLst/>
            </a:endParaRP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'Synthèse - DE Annexe III'!$B$6</c:f>
              <c:strCache>
                <c:ptCount val="1"/>
                <c:pt idx="0">
                  <c:v>Route</c:v>
                </c:pt>
              </c:strCache>
            </c:strRef>
          </c:tx>
          <c:spPr>
            <a:ln>
              <a:solidFill>
                <a:schemeClr val="accent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'Synthèse - DE Annexe III'!$D$4:$F$5</c:f>
              <c:strCache>
                <c:ptCount val="3"/>
                <c:pt idx="0">
                  <c:v>Gêne</c:v>
                </c:pt>
                <c:pt idx="1">
                  <c:v>Troubles du sommeil</c:v>
                </c:pt>
                <c:pt idx="2">
                  <c:v>Cardiopathie ischémique*</c:v>
                </c:pt>
              </c:strCache>
            </c:strRef>
          </c:cat>
          <c:val>
            <c:numRef>
              <c:f>'Synthèse - DE Annexe III'!$D$6:$F$6</c:f>
              <c:numCache>
                <c:formatCode>#,##0</c:formatCode>
                <c:ptCount val="3"/>
                <c:pt idx="0">
                  <c:v>224128.04000000012</c:v>
                </c:pt>
                <c:pt idx="1">
                  <c:v>52944.103396999999</c:v>
                </c:pt>
                <c:pt idx="2">
                  <c:v>122.67134911229039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48-414E-8E9D-D32CEAF022C7}"/>
            </c:ext>
          </c:extLst>
        </c:ser>
        <c:ser>
          <c:idx val="1"/>
          <c:order val="1"/>
          <c:tx>
            <c:strRef>
              <c:f>'Synthèse - DE Annexe III'!$B$7</c:f>
              <c:strCache>
                <c:ptCount val="1"/>
                <c:pt idx="0">
                  <c:v>Fer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chemeClr val="accent3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>
                    <a:solidFill>
                      <a:schemeClr val="accent3">
                        <a:lumMod val="50000"/>
                      </a:schemeClr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'Synthèse - DE Annexe III'!$D$4:$F$5</c:f>
              <c:strCache>
                <c:ptCount val="3"/>
                <c:pt idx="0">
                  <c:v>Gêne</c:v>
                </c:pt>
                <c:pt idx="1">
                  <c:v>Troubles du sommeil</c:v>
                </c:pt>
                <c:pt idx="2">
                  <c:v>Cardiopathie ischémique*</c:v>
                </c:pt>
              </c:strCache>
            </c:strRef>
          </c:cat>
          <c:val>
            <c:numRef>
              <c:f>'Synthèse - DE Annexe III'!$D$7:$E$7</c:f>
              <c:numCache>
                <c:formatCode>#,##0</c:formatCode>
                <c:ptCount val="2"/>
                <c:pt idx="0">
                  <c:v>33333.733692750007</c:v>
                </c:pt>
                <c:pt idx="1">
                  <c:v>15701.447157500006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48-414E-8E9D-D32CEAF022C7}"/>
            </c:ext>
          </c:extLst>
        </c:ser>
        <c:ser>
          <c:idx val="2"/>
          <c:order val="2"/>
          <c:tx>
            <c:strRef>
              <c:f>'Synthèse - DE Annexe III'!$B$8</c:f>
              <c:strCache>
                <c:ptCount val="1"/>
                <c:pt idx="0">
                  <c:v>Air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anchor="ctr" anchorCtr="1"/>
              <a:lstStyle/>
              <a:p>
                <a:pPr>
                  <a:defRPr baseline="0">
                    <a:solidFill>
                      <a:schemeClr val="accent2">
                        <a:lumMod val="75000"/>
                      </a:schemeClr>
                    </a:solidFill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'Synthèse - DE Annexe III'!$D$4:$F$5</c:f>
              <c:strCache>
                <c:ptCount val="3"/>
                <c:pt idx="0">
                  <c:v>Gêne</c:v>
                </c:pt>
                <c:pt idx="1">
                  <c:v>Troubles du sommeil</c:v>
                </c:pt>
                <c:pt idx="2">
                  <c:v>Cardiopathie ischémique*</c:v>
                </c:pt>
              </c:strCache>
            </c:strRef>
          </c:cat>
          <c:val>
            <c:numRef>
              <c:f>'Synthèse - DE Annexe III'!$D$8:$E$8</c:f>
              <c:numCache>
                <c:formatCode>#,##0</c:formatCode>
                <c:ptCount val="2"/>
                <c:pt idx="0">
                  <c:v>39.726309000000001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48-414E-8E9D-D32CEAF022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99366400"/>
        <c:axId val="99088576"/>
      </c:barChart>
      <c:catAx>
        <c:axId val="99366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99088576"/>
        <c:crosses val="autoZero"/>
        <c:auto val="1"/>
        <c:lblAlgn val="ctr"/>
        <c:lblOffset val="100"/>
        <c:noMultiLvlLbl val="0"/>
      </c:catAx>
      <c:valAx>
        <c:axId val="9908857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9936640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fr-FR" sz="1400"/>
              <a:t>Risque absolu</a:t>
            </a:r>
            <a:r>
              <a:rPr lang="fr-FR" sz="1400" baseline="0"/>
              <a:t> AR</a:t>
            </a:r>
            <a:r>
              <a:rPr lang="fr-FR" sz="1400" baseline="-25000"/>
              <a:t>HA</a:t>
            </a:r>
            <a:endParaRPr lang="fr-FR" sz="140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Gêne!$E$4</c:f>
              <c:strCache>
                <c:ptCount val="1"/>
                <c:pt idx="0">
                  <c:v>Risque absolu ARHA,road</c:v>
                </c:pt>
              </c:strCache>
            </c:strRef>
          </c:tx>
          <c:cat>
            <c:numRef>
              <c:f>Gêne!$C$6:$C$10</c:f>
              <c:numCache>
                <c:formatCode>General</c:formatCode>
                <c:ptCount val="5"/>
                <c:pt idx="0">
                  <c:v>57.5</c:v>
                </c:pt>
                <c:pt idx="1">
                  <c:v>62.5</c:v>
                </c:pt>
                <c:pt idx="2">
                  <c:v>67.5</c:v>
                </c:pt>
                <c:pt idx="3">
                  <c:v>72.5</c:v>
                </c:pt>
                <c:pt idx="4">
                  <c:v>77.5</c:v>
                </c:pt>
              </c:numCache>
            </c:numRef>
          </c:cat>
          <c:val>
            <c:numRef>
              <c:f>Gêne!$E$6:$E$10</c:f>
              <c:numCache>
                <c:formatCode>0.000</c:formatCode>
                <c:ptCount val="5"/>
                <c:pt idx="0">
                  <c:v>0.1281925000000001</c:v>
                </c:pt>
                <c:pt idx="1">
                  <c:v>0.17758249999999989</c:v>
                </c:pt>
                <c:pt idx="2">
                  <c:v>0.24407250000000033</c:v>
                </c:pt>
                <c:pt idx="3">
                  <c:v>0.32766250000000013</c:v>
                </c:pt>
                <c:pt idx="4">
                  <c:v>0.42835250000000002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46-4F44-8106-5CB717F2FB95}"/>
            </c:ext>
          </c:extLst>
        </c:ser>
        <c:ser>
          <c:idx val="1"/>
          <c:order val="1"/>
          <c:tx>
            <c:strRef>
              <c:f>Gêne!$E$15</c:f>
              <c:strCache>
                <c:ptCount val="1"/>
                <c:pt idx="0">
                  <c:v>Risque absolu ARHA,rail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numRef>
              <c:f>Gêne!$C$6:$C$10</c:f>
              <c:numCache>
                <c:formatCode>General</c:formatCode>
                <c:ptCount val="5"/>
                <c:pt idx="0">
                  <c:v>57.5</c:v>
                </c:pt>
                <c:pt idx="1">
                  <c:v>62.5</c:v>
                </c:pt>
                <c:pt idx="2">
                  <c:v>67.5</c:v>
                </c:pt>
                <c:pt idx="3">
                  <c:v>72.5</c:v>
                </c:pt>
                <c:pt idx="4">
                  <c:v>77.5</c:v>
                </c:pt>
              </c:numCache>
            </c:numRef>
          </c:cat>
          <c:val>
            <c:numRef>
              <c:f>Gêne!$E$17:$E$21</c:f>
              <c:numCache>
                <c:formatCode>0.000</c:formatCode>
                <c:ptCount val="5"/>
                <c:pt idx="0">
                  <c:v>0.14203375000000007</c:v>
                </c:pt>
                <c:pt idx="1">
                  <c:v>0.21026474999999992</c:v>
                </c:pt>
                <c:pt idx="2">
                  <c:v>0.29274575000000014</c:v>
                </c:pt>
                <c:pt idx="3">
                  <c:v>0.38947674999999987</c:v>
                </c:pt>
                <c:pt idx="4">
                  <c:v>0.50045775000000003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46-4F44-8106-5CB717F2FB95}"/>
            </c:ext>
          </c:extLst>
        </c:ser>
        <c:ser>
          <c:idx val="2"/>
          <c:order val="2"/>
          <c:tx>
            <c:strRef>
              <c:f>Gêne!$E$26</c:f>
              <c:strCache>
                <c:ptCount val="1"/>
                <c:pt idx="0">
                  <c:v>Risque absolu ARHA,air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marker>
            <c:spPr>
              <a:solidFill>
                <a:schemeClr val="accent2"/>
              </a:solidFill>
              <a:ln>
                <a:solidFill>
                  <a:schemeClr val="accent2"/>
                </a:solidFill>
              </a:ln>
            </c:spPr>
          </c:marker>
          <c:cat>
            <c:numRef>
              <c:f>Gêne!$C$6:$C$10</c:f>
              <c:numCache>
                <c:formatCode>General</c:formatCode>
                <c:ptCount val="5"/>
                <c:pt idx="0">
                  <c:v>57.5</c:v>
                </c:pt>
                <c:pt idx="1">
                  <c:v>62.5</c:v>
                </c:pt>
                <c:pt idx="2">
                  <c:v>67.5</c:v>
                </c:pt>
                <c:pt idx="3">
                  <c:v>72.5</c:v>
                </c:pt>
                <c:pt idx="4">
                  <c:v>77.5</c:v>
                </c:pt>
              </c:numCache>
            </c:numRef>
          </c:cat>
          <c:val>
            <c:numRef>
              <c:f>Gêne!$E$28:$E$32</c:f>
              <c:numCache>
                <c:formatCode>0.000</c:formatCode>
                <c:ptCount val="5"/>
                <c:pt idx="0">
                  <c:v>0.31301699999999999</c:v>
                </c:pt>
                <c:pt idx="1">
                  <c:v>0.407057</c:v>
                </c:pt>
                <c:pt idx="2">
                  <c:v>0.50469700000000006</c:v>
                </c:pt>
                <c:pt idx="3">
                  <c:v>0.60593699999999995</c:v>
                </c:pt>
                <c:pt idx="4">
                  <c:v>0.71077699999999988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B46-4F44-8106-5CB717F2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/>
        <c:marker val="1"/>
        <c:smooth val="0"/>
        <c:axId val="90982912"/>
        <c:axId val="105777984"/>
      </c:lineChart>
      <c:catAx>
        <c:axId val="909829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Lden</a:t>
                </a:r>
                <a:r>
                  <a:rPr lang="fr-FR" baseline="0"/>
                  <a:t> en dB (A)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05777984"/>
        <c:crosses val="autoZero"/>
        <c:auto val="1"/>
        <c:lblAlgn val="ctr"/>
        <c:lblOffset val="100"/>
        <c:noMultiLvlLbl val="0"/>
      </c:catAx>
      <c:valAx>
        <c:axId val="10577798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fr-FR"/>
                  <a:t>AR</a:t>
                </a:r>
                <a:r>
                  <a:rPr lang="fr-FR" baseline="-25000"/>
                  <a:t>HA</a:t>
                </a:r>
              </a:p>
            </c:rich>
          </c:tx>
          <c:overlay val="0"/>
        </c:title>
        <c:numFmt formatCode="0.000" sourceLinked="1"/>
        <c:majorTickMark val="out"/>
        <c:minorTickMark val="none"/>
        <c:tickLblPos val="nextTo"/>
        <c:crossAx val="90982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4090742</xdr:colOff>
      <xdr:row>1</xdr:row>
      <xdr:rowOff>0</xdr:rowOff>
    </xdr:from>
    <xdr:to>
      <xdr:col>2</xdr:col>
      <xdr:colOff>6242</xdr:colOff>
      <xdr:row>5</xdr:row>
      <xdr:rowOff>122144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5992" y="95250"/>
          <a:ext cx="1440000" cy="884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0</xdr:colOff>
      <xdr:row>12</xdr:row>
      <xdr:rowOff>0</xdr:rowOff>
    </xdr:from>
    <xdr:to>
      <xdr:col>22</xdr:col>
      <xdr:colOff>392250</xdr:colOff>
      <xdr:row>18</xdr:row>
      <xdr:rowOff>26894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10800" y="3629025"/>
          <a:ext cx="1440000" cy="8841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5360</xdr:rowOff>
    </xdr:from>
    <xdr:to>
      <xdr:col>3</xdr:col>
      <xdr:colOff>324353</xdr:colOff>
      <xdr:row>57</xdr:row>
      <xdr:rowOff>59360</xdr:rowOff>
    </xdr:to>
    <xdr:graphicFrame macro="">
      <xdr:nvGraphicFramePr>
        <xdr:cNvPr id="19" name="Graphique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381643</xdr:colOff>
      <xdr:row>45</xdr:row>
      <xdr:rowOff>9763</xdr:rowOff>
    </xdr:from>
    <xdr:to>
      <xdr:col>6</xdr:col>
      <xdr:colOff>224143</xdr:colOff>
      <xdr:row>57</xdr:row>
      <xdr:rowOff>63763</xdr:rowOff>
    </xdr:to>
    <xdr:graphicFrame macro="">
      <xdr:nvGraphicFramePr>
        <xdr:cNvPr id="20" name="Graphique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287417</xdr:colOff>
      <xdr:row>45</xdr:row>
      <xdr:rowOff>0</xdr:rowOff>
    </xdr:from>
    <xdr:to>
      <xdr:col>9</xdr:col>
      <xdr:colOff>129917</xdr:colOff>
      <xdr:row>57</xdr:row>
      <xdr:rowOff>54000</xdr:rowOff>
    </xdr:to>
    <xdr:graphicFrame macro="">
      <xdr:nvGraphicFramePr>
        <xdr:cNvPr id="21" name="Graphique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78</xdr:row>
      <xdr:rowOff>2923</xdr:rowOff>
    </xdr:from>
    <xdr:to>
      <xdr:col>3</xdr:col>
      <xdr:colOff>324353</xdr:colOff>
      <xdr:row>90</xdr:row>
      <xdr:rowOff>146570</xdr:rowOff>
    </xdr:to>
    <xdr:graphicFrame macro="">
      <xdr:nvGraphicFramePr>
        <xdr:cNvPr id="24" name="Graphique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381643</xdr:colOff>
      <xdr:row>78</xdr:row>
      <xdr:rowOff>7326</xdr:rowOff>
    </xdr:from>
    <xdr:to>
      <xdr:col>6</xdr:col>
      <xdr:colOff>224143</xdr:colOff>
      <xdr:row>90</xdr:row>
      <xdr:rowOff>150973</xdr:rowOff>
    </xdr:to>
    <xdr:graphicFrame macro="">
      <xdr:nvGraphicFramePr>
        <xdr:cNvPr id="25" name="Graphique 2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112</xdr:row>
      <xdr:rowOff>3483</xdr:rowOff>
    </xdr:from>
    <xdr:to>
      <xdr:col>3</xdr:col>
      <xdr:colOff>324353</xdr:colOff>
      <xdr:row>124</xdr:row>
      <xdr:rowOff>57483</xdr:rowOff>
    </xdr:to>
    <xdr:graphicFrame macro="">
      <xdr:nvGraphicFramePr>
        <xdr:cNvPr id="26" name="Graphique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381642</xdr:colOff>
      <xdr:row>112</xdr:row>
      <xdr:rowOff>7886</xdr:rowOff>
    </xdr:from>
    <xdr:to>
      <xdr:col>6</xdr:col>
      <xdr:colOff>224142</xdr:colOff>
      <xdr:row>124</xdr:row>
      <xdr:rowOff>61886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91326</xdr:colOff>
      <xdr:row>12</xdr:row>
      <xdr:rowOff>0</xdr:rowOff>
    </xdr:from>
    <xdr:to>
      <xdr:col>8</xdr:col>
      <xdr:colOff>0</xdr:colOff>
      <xdr:row>29</xdr:row>
      <xdr:rowOff>1500</xdr:rowOff>
    </xdr:to>
    <xdr:graphicFrame macro="">
      <xdr:nvGraphicFramePr>
        <xdr:cNvPr id="17" name="Graphique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8</xdr:col>
      <xdr:colOff>0</xdr:colOff>
      <xdr:row>29</xdr:row>
      <xdr:rowOff>0</xdr:rowOff>
    </xdr:from>
    <xdr:to>
      <xdr:col>9</xdr:col>
      <xdr:colOff>488930</xdr:colOff>
      <xdr:row>33</xdr:row>
      <xdr:rowOff>122144</xdr:rowOff>
    </xdr:to>
    <xdr:pic>
      <xdr:nvPicPr>
        <xdr:cNvPr id="14" name="Image 13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5429250"/>
          <a:ext cx="1441430" cy="88414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63</xdr:row>
      <xdr:rowOff>0</xdr:rowOff>
    </xdr:from>
    <xdr:to>
      <xdr:col>9</xdr:col>
      <xdr:colOff>488930</xdr:colOff>
      <xdr:row>67</xdr:row>
      <xdr:rowOff>122144</xdr:rowOff>
    </xdr:to>
    <xdr:pic>
      <xdr:nvPicPr>
        <xdr:cNvPr id="15" name="Image 14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2607" y="11811000"/>
          <a:ext cx="1441430" cy="88414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97</xdr:row>
      <xdr:rowOff>0</xdr:rowOff>
    </xdr:from>
    <xdr:to>
      <xdr:col>9</xdr:col>
      <xdr:colOff>488930</xdr:colOff>
      <xdr:row>101</xdr:row>
      <xdr:rowOff>122144</xdr:rowOff>
    </xdr:to>
    <xdr:pic>
      <xdr:nvPicPr>
        <xdr:cNvPr id="16" name="Image 1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39000" y="18002250"/>
          <a:ext cx="1441430" cy="884144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131</xdr:row>
      <xdr:rowOff>0</xdr:rowOff>
    </xdr:from>
    <xdr:to>
      <xdr:col>9</xdr:col>
      <xdr:colOff>488930</xdr:colOff>
      <xdr:row>135</xdr:row>
      <xdr:rowOff>122144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2607" y="24574500"/>
          <a:ext cx="1441430" cy="88414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1</xdr:row>
      <xdr:rowOff>190500</xdr:rowOff>
    </xdr:from>
    <xdr:to>
      <xdr:col>14</xdr:col>
      <xdr:colOff>279225</xdr:colOff>
      <xdr:row>19</xdr:row>
      <xdr:rowOff>85275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</xdr:row>
      <xdr:rowOff>0</xdr:rowOff>
    </xdr:from>
    <xdr:to>
      <xdr:col>16</xdr:col>
      <xdr:colOff>678000</xdr:colOff>
      <xdr:row>5</xdr:row>
      <xdr:rowOff>179294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8075" y="295275"/>
          <a:ext cx="1440000" cy="88414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752475</xdr:colOff>
      <xdr:row>1</xdr:row>
      <xdr:rowOff>190500</xdr:rowOff>
    </xdr:from>
    <xdr:to>
      <xdr:col>14</xdr:col>
      <xdr:colOff>279225</xdr:colOff>
      <xdr:row>19</xdr:row>
      <xdr:rowOff>85275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0</xdr:colOff>
      <xdr:row>2</xdr:row>
      <xdr:rowOff>0</xdr:rowOff>
    </xdr:from>
    <xdr:to>
      <xdr:col>16</xdr:col>
      <xdr:colOff>678000</xdr:colOff>
      <xdr:row>5</xdr:row>
      <xdr:rowOff>179294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8075" y="295275"/>
          <a:ext cx="1440000" cy="88414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752475</xdr:colOff>
      <xdr:row>1</xdr:row>
      <xdr:rowOff>190500</xdr:rowOff>
    </xdr:from>
    <xdr:to>
      <xdr:col>11</xdr:col>
      <xdr:colOff>945975</xdr:colOff>
      <xdr:row>19</xdr:row>
      <xdr:rowOff>75750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0</xdr:colOff>
      <xdr:row>2</xdr:row>
      <xdr:rowOff>0</xdr:rowOff>
    </xdr:from>
    <xdr:to>
      <xdr:col>13</xdr:col>
      <xdr:colOff>582750</xdr:colOff>
      <xdr:row>5</xdr:row>
      <xdr:rowOff>179294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763750" y="295275"/>
          <a:ext cx="1440000" cy="88414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0</xdr:rowOff>
    </xdr:from>
    <xdr:to>
      <xdr:col>17</xdr:col>
      <xdr:colOff>384000</xdr:colOff>
      <xdr:row>18</xdr:row>
      <xdr:rowOff>1500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18</xdr:row>
      <xdr:rowOff>0</xdr:rowOff>
    </xdr:from>
    <xdr:to>
      <xdr:col>17</xdr:col>
      <xdr:colOff>384000</xdr:colOff>
      <xdr:row>35</xdr:row>
      <xdr:rowOff>1500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35</xdr:row>
      <xdr:rowOff>0</xdr:rowOff>
    </xdr:from>
    <xdr:to>
      <xdr:col>17</xdr:col>
      <xdr:colOff>384000</xdr:colOff>
      <xdr:row>52</xdr:row>
      <xdr:rowOff>1500</xdr:rowOff>
    </xdr:to>
    <xdr:graphicFrame macro="">
      <xdr:nvGraphicFramePr>
        <xdr:cNvPr id="7" name="Graphique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6</xdr:col>
      <xdr:colOff>463926</xdr:colOff>
      <xdr:row>35</xdr:row>
      <xdr:rowOff>0</xdr:rowOff>
    </xdr:from>
    <xdr:to>
      <xdr:col>7</xdr:col>
      <xdr:colOff>951426</xdr:colOff>
      <xdr:row>39</xdr:row>
      <xdr:rowOff>122144</xdr:rowOff>
    </xdr:to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59801" y="6572250"/>
          <a:ext cx="1440000" cy="884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meli.fr/l-assurance-maladie/statistiques-et-publications/donnees-statistiques/affection-de-longue-duree-ald/incidence/incidence-des-ald-en-2017.php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B1:C23"/>
  <sheetViews>
    <sheetView showGridLines="0" tabSelected="1" view="pageBreakPreview" zoomScaleNormal="100" zoomScaleSheetLayoutView="100" workbookViewId="0"/>
  </sheetViews>
  <sheetFormatPr baseColWidth="10" defaultRowHeight="15"/>
  <cols>
    <col min="1" max="1" width="1.42578125" style="9" customWidth="1"/>
    <col min="2" max="2" width="82.85546875" style="8" customWidth="1"/>
    <col min="3" max="3" width="1.42578125" style="9" customWidth="1"/>
    <col min="4" max="16384" width="11.42578125" style="9"/>
  </cols>
  <sheetData>
    <row r="1" spans="2:3" ht="7.5" customHeight="1"/>
    <row r="2" spans="2:3" ht="15" customHeight="1"/>
    <row r="3" spans="2:3" ht="15" customHeight="1"/>
    <row r="4" spans="2:3" ht="15" customHeight="1"/>
    <row r="5" spans="2:3" ht="15" customHeight="1"/>
    <row r="6" spans="2:3" ht="15" customHeight="1"/>
    <row r="7" spans="2:3" ht="18.75">
      <c r="B7" s="10" t="s">
        <v>100</v>
      </c>
    </row>
    <row r="9" spans="2:3" ht="30">
      <c r="B9" s="11" t="s">
        <v>113</v>
      </c>
    </row>
    <row r="10" spans="2:3">
      <c r="B10" s="11"/>
    </row>
    <row r="11" spans="2:3" ht="75">
      <c r="B11" s="11" t="s">
        <v>117</v>
      </c>
    </row>
    <row r="12" spans="2:3" ht="75">
      <c r="B12" s="11" t="s">
        <v>116</v>
      </c>
      <c r="C12" s="9" t="s">
        <v>99</v>
      </c>
    </row>
    <row r="13" spans="2:3">
      <c r="B13" s="11"/>
    </row>
    <row r="14" spans="2:3" ht="30">
      <c r="B14" s="11" t="s">
        <v>107</v>
      </c>
    </row>
    <row r="15" spans="2:3" ht="45">
      <c r="B15" s="11" t="s">
        <v>108</v>
      </c>
    </row>
    <row r="18" spans="2:2">
      <c r="B18" s="11" t="s">
        <v>98</v>
      </c>
    </row>
    <row r="19" spans="2:2" ht="30">
      <c r="B19" s="11" t="s">
        <v>101</v>
      </c>
    </row>
    <row r="20" spans="2:2">
      <c r="B20" s="11"/>
    </row>
    <row r="21" spans="2:2">
      <c r="B21" s="11"/>
    </row>
    <row r="22" spans="2:2">
      <c r="B22" s="11"/>
    </row>
    <row r="23" spans="2:2">
      <c r="B23" s="9"/>
    </row>
  </sheetData>
  <sheetProtection password="CA02" sheet="1" objects="1" scenarios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B1:BK64"/>
  <sheetViews>
    <sheetView showGridLines="0" zoomScaleNormal="100" zoomScaleSheetLayoutView="100" workbookViewId="0"/>
  </sheetViews>
  <sheetFormatPr baseColWidth="10" defaultColWidth="9.140625" defaultRowHeight="15"/>
  <cols>
    <col min="1" max="2" width="1.42578125" style="29" customWidth="1"/>
    <col min="3" max="3" width="23.85546875" style="29" customWidth="1"/>
    <col min="4" max="4" width="1.42578125" style="29" customWidth="1"/>
    <col min="5" max="5" width="20.7109375" style="29" customWidth="1"/>
    <col min="6" max="6" width="1.42578125" style="29" customWidth="1"/>
    <col min="7" max="7" width="14.28515625" style="29" customWidth="1"/>
    <col min="8" max="9" width="1.42578125" style="29" customWidth="1"/>
    <col min="10" max="10" width="20.7109375" style="29" customWidth="1"/>
    <col min="11" max="11" width="1.42578125" style="29" customWidth="1"/>
    <col min="12" max="12" width="14.28515625" style="29" customWidth="1"/>
    <col min="13" max="14" width="1.42578125" style="29" customWidth="1"/>
    <col min="15" max="15" width="20.7109375" style="29" customWidth="1"/>
    <col min="16" max="16" width="1.42578125" style="29" customWidth="1"/>
    <col min="17" max="17" width="14.28515625" style="29" customWidth="1"/>
    <col min="18" max="19" width="1.42578125" style="29" customWidth="1"/>
    <col min="20" max="20" width="7.140625" style="29" customWidth="1"/>
    <col min="21" max="21" width="14.28515625" style="29" customWidth="1"/>
    <col min="22" max="22" width="1.42578125" style="29" customWidth="1"/>
    <col min="23" max="23" width="11.42578125" style="29" customWidth="1"/>
    <col min="24" max="24" width="12.85546875" style="29" customWidth="1"/>
    <col min="25" max="25" width="1.42578125" style="29" customWidth="1"/>
    <col min="26" max="26" width="12.85546875" style="29" customWidth="1"/>
    <col min="27" max="27" width="1.42578125" style="29" customWidth="1"/>
    <col min="28" max="28" width="12.85546875" style="29" customWidth="1"/>
    <col min="29" max="29" width="1.42578125" style="29" customWidth="1"/>
    <col min="30" max="30" width="12.85546875" style="29" customWidth="1"/>
    <col min="31" max="31" width="1.42578125" style="29" customWidth="1"/>
    <col min="32" max="32" width="12.85546875" style="29" customWidth="1"/>
    <col min="33" max="33" width="1.42578125" style="29" customWidth="1"/>
    <col min="34" max="34" width="12.85546875" style="29" customWidth="1"/>
    <col min="35" max="35" width="1.42578125" style="29" customWidth="1"/>
    <col min="36" max="42" width="9.140625" style="29"/>
    <col min="43" max="43" width="1.42578125" style="29" customWidth="1"/>
    <col min="44" max="44" width="11.42578125" style="135" customWidth="1"/>
    <col min="45" max="45" width="1.42578125" style="135" customWidth="1"/>
    <col min="46" max="46" width="11.42578125" style="135" customWidth="1"/>
    <col min="47" max="47" width="1.42578125" style="135" customWidth="1"/>
    <col min="48" max="48" width="11.42578125" style="135" customWidth="1"/>
    <col min="49" max="49" width="1.42578125" style="135" customWidth="1"/>
    <col min="50" max="50" width="11.42578125" style="135" customWidth="1"/>
    <col min="51" max="51" width="1.42578125" style="135" customWidth="1"/>
    <col min="52" max="52" width="11.42578125" style="135" customWidth="1"/>
    <col min="53" max="53" width="1.42578125" style="135" customWidth="1"/>
    <col min="54" max="54" width="11.42578125" style="135" customWidth="1"/>
    <col min="55" max="55" width="1.42578125" style="135" customWidth="1"/>
    <col min="56" max="56" width="11.42578125" style="135" customWidth="1"/>
    <col min="57" max="57" width="1.42578125" style="135" customWidth="1"/>
    <col min="58" max="58" width="11.42578125" style="135" customWidth="1"/>
    <col min="59" max="59" width="1.42578125" style="135" customWidth="1"/>
    <col min="60" max="60" width="11.42578125" style="135" customWidth="1"/>
    <col min="61" max="61" width="9.140625" style="135"/>
    <col min="62" max="16384" width="9.140625" style="29"/>
  </cols>
  <sheetData>
    <row r="1" spans="2:63" ht="7.5" customHeight="1"/>
    <row r="2" spans="2:63" ht="15.75">
      <c r="B2" s="192" t="s">
        <v>0</v>
      </c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</row>
    <row r="3" spans="2:63" ht="7.5" customHeight="1">
      <c r="AM3" s="74"/>
      <c r="AN3" s="75"/>
      <c r="AO3" s="75"/>
    </row>
    <row r="4" spans="2:63" ht="15" customHeight="1">
      <c r="B4" s="196" t="s">
        <v>52</v>
      </c>
      <c r="C4" s="196"/>
      <c r="D4" s="198" t="s">
        <v>112</v>
      </c>
      <c r="E4" s="200"/>
      <c r="F4" s="200"/>
      <c r="G4" s="199"/>
      <c r="H4" s="9"/>
      <c r="I4" s="9"/>
      <c r="J4" s="76" t="s">
        <v>51</v>
      </c>
      <c r="K4" s="9"/>
      <c r="L4" s="2">
        <v>1324653</v>
      </c>
      <c r="M4" s="77"/>
      <c r="N4" s="197" t="s">
        <v>62</v>
      </c>
      <c r="O4" s="197"/>
      <c r="P4" s="198">
        <v>3</v>
      </c>
      <c r="Q4" s="199"/>
      <c r="R4" s="77"/>
      <c r="U4" s="192" t="s">
        <v>84</v>
      </c>
      <c r="V4" s="192"/>
      <c r="W4" s="192"/>
      <c r="X4" s="192"/>
      <c r="Y4" s="192"/>
      <c r="Z4" s="192"/>
      <c r="AA4" s="192"/>
      <c r="AB4" s="192"/>
      <c r="AC4" s="192"/>
      <c r="AD4" s="192"/>
      <c r="AE4" s="192"/>
      <c r="AF4" s="192"/>
      <c r="AG4" s="192"/>
      <c r="AH4" s="192"/>
      <c r="AI4" s="192"/>
      <c r="AJ4" s="192"/>
      <c r="AK4" s="78" t="s">
        <v>87</v>
      </c>
    </row>
    <row r="5" spans="2:63" ht="7.5" customHeight="1">
      <c r="AI5" s="79"/>
      <c r="AM5" s="74"/>
      <c r="AN5" s="80"/>
      <c r="AO5" s="80"/>
      <c r="AZ5" s="136"/>
      <c r="BB5" s="137"/>
      <c r="BD5" s="137"/>
      <c r="BF5" s="137"/>
      <c r="BH5" s="137"/>
    </row>
    <row r="6" spans="2:63" ht="15" customHeight="1">
      <c r="B6" s="82"/>
      <c r="C6" s="83" t="s">
        <v>1</v>
      </c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5"/>
      <c r="AM6" s="74"/>
      <c r="AN6" s="80"/>
      <c r="AO6" s="80"/>
      <c r="AZ6" s="136"/>
      <c r="BB6" s="137"/>
      <c r="BD6" s="137"/>
      <c r="BF6" s="137"/>
      <c r="BH6" s="137"/>
    </row>
    <row r="7" spans="2:63">
      <c r="B7" s="86"/>
      <c r="E7" s="181" t="s">
        <v>3</v>
      </c>
      <c r="F7" s="181"/>
      <c r="G7" s="181"/>
      <c r="J7" s="182" t="s">
        <v>4</v>
      </c>
      <c r="K7" s="182"/>
      <c r="L7" s="182"/>
      <c r="O7" s="183" t="s">
        <v>5</v>
      </c>
      <c r="P7" s="183"/>
      <c r="Q7" s="183"/>
      <c r="R7" s="87"/>
      <c r="U7" s="88"/>
      <c r="V7" s="89"/>
      <c r="W7" s="89"/>
      <c r="X7" s="84"/>
      <c r="Y7" s="84"/>
      <c r="Z7" s="84"/>
      <c r="AA7" s="84"/>
      <c r="AB7" s="84"/>
      <c r="AC7" s="84"/>
      <c r="AD7" s="84"/>
      <c r="AE7" s="84"/>
      <c r="AF7" s="84"/>
      <c r="AG7" s="84"/>
      <c r="AH7" s="84"/>
      <c r="AI7" s="85"/>
      <c r="AK7" s="82"/>
      <c r="AL7" s="84"/>
      <c r="AM7" s="90"/>
      <c r="AN7" s="91"/>
      <c r="AO7" s="91"/>
      <c r="AP7" s="84"/>
      <c r="AQ7" s="84"/>
      <c r="AR7" s="138"/>
      <c r="AS7" s="138"/>
      <c r="AT7" s="138"/>
      <c r="AU7" s="138"/>
      <c r="AV7" s="138"/>
      <c r="AW7" s="138"/>
      <c r="AX7" s="138"/>
      <c r="AY7" s="138"/>
      <c r="AZ7" s="139"/>
      <c r="BA7" s="138"/>
      <c r="BB7" s="140"/>
      <c r="BC7" s="138"/>
      <c r="BD7" s="140"/>
      <c r="BE7" s="138"/>
      <c r="BF7" s="140"/>
      <c r="BG7" s="138"/>
      <c r="BH7" s="140"/>
      <c r="BI7" s="141"/>
    </row>
    <row r="8" spans="2:63" ht="30" customHeight="1">
      <c r="B8" s="86"/>
      <c r="C8" s="29" t="s">
        <v>6</v>
      </c>
      <c r="E8" s="92" t="s">
        <v>7</v>
      </c>
      <c r="F8" s="93"/>
      <c r="G8" s="92" t="s">
        <v>8</v>
      </c>
      <c r="H8" s="93"/>
      <c r="I8" s="93"/>
      <c r="J8" s="92" t="s">
        <v>7</v>
      </c>
      <c r="K8" s="93"/>
      <c r="L8" s="92" t="s">
        <v>8</v>
      </c>
      <c r="M8" s="93"/>
      <c r="N8" s="93"/>
      <c r="O8" s="92" t="s">
        <v>7</v>
      </c>
      <c r="P8" s="93"/>
      <c r="Q8" s="92" t="s">
        <v>8</v>
      </c>
      <c r="R8" s="94"/>
      <c r="U8" s="95"/>
      <c r="V8" s="96"/>
      <c r="X8" s="97"/>
      <c r="Z8" s="98" t="s">
        <v>71</v>
      </c>
      <c r="AA8" s="81"/>
      <c r="AB8" s="98" t="s">
        <v>47</v>
      </c>
      <c r="AD8" s="99" t="s">
        <v>54</v>
      </c>
      <c r="AE8" s="98"/>
      <c r="AF8" s="97"/>
      <c r="AI8" s="87"/>
      <c r="AK8" s="86"/>
      <c r="AL8" s="193" t="s">
        <v>54</v>
      </c>
      <c r="AM8" s="193"/>
      <c r="AN8" s="193"/>
      <c r="AO8" s="193"/>
      <c r="AP8" s="193"/>
      <c r="AR8" s="142">
        <v>2010</v>
      </c>
      <c r="AT8" s="142">
        <v>2013</v>
      </c>
      <c r="AV8" s="142">
        <v>2014</v>
      </c>
      <c r="AX8" s="142">
        <v>2015</v>
      </c>
      <c r="AZ8" s="142">
        <v>2016</v>
      </c>
      <c r="BB8" s="142">
        <v>2017</v>
      </c>
      <c r="BD8" s="142">
        <v>2018</v>
      </c>
      <c r="BF8" s="142">
        <v>2019</v>
      </c>
      <c r="BH8" s="142">
        <v>2020</v>
      </c>
      <c r="BI8" s="143"/>
    </row>
    <row r="9" spans="2:63" ht="7.5" customHeight="1" thickBot="1">
      <c r="B9" s="86"/>
      <c r="R9" s="87"/>
      <c r="U9" s="95"/>
      <c r="V9" s="80"/>
      <c r="W9" s="80"/>
      <c r="X9" s="34"/>
      <c r="Z9" s="100"/>
      <c r="AA9" s="81"/>
      <c r="AB9" s="100"/>
      <c r="AD9" s="101"/>
      <c r="AE9" s="98"/>
      <c r="AI9" s="87"/>
      <c r="AK9" s="86"/>
      <c r="AL9" s="171" t="s">
        <v>65</v>
      </c>
      <c r="AM9" s="171"/>
      <c r="AN9" s="34"/>
      <c r="AO9" s="97"/>
      <c r="AQ9" s="81"/>
      <c r="AR9" s="144"/>
      <c r="AS9" s="144"/>
      <c r="AT9" s="144"/>
      <c r="AU9" s="144"/>
      <c r="AV9" s="144"/>
      <c r="AW9" s="144"/>
      <c r="AX9" s="145"/>
      <c r="AY9" s="144"/>
      <c r="AZ9" s="146"/>
      <c r="BA9" s="144"/>
      <c r="BB9" s="144"/>
      <c r="BC9" s="144"/>
      <c r="BD9" s="144"/>
      <c r="BE9" s="144"/>
      <c r="BF9" s="144"/>
      <c r="BG9" s="144"/>
      <c r="BH9" s="144"/>
      <c r="BI9" s="147"/>
    </row>
    <row r="10" spans="2:63" ht="15" customHeight="1" thickBot="1">
      <c r="B10" s="86"/>
      <c r="C10" s="29" t="s">
        <v>10</v>
      </c>
      <c r="E10" s="102" t="s">
        <v>48</v>
      </c>
      <c r="F10" s="103"/>
      <c r="G10" s="104"/>
      <c r="H10" s="103"/>
      <c r="I10" s="103"/>
      <c r="J10" s="102" t="s">
        <v>48</v>
      </c>
      <c r="K10" s="103"/>
      <c r="L10" s="104"/>
      <c r="M10" s="103"/>
      <c r="N10" s="103"/>
      <c r="O10" s="102" t="s">
        <v>48</v>
      </c>
      <c r="P10" s="103"/>
      <c r="Q10" s="104"/>
      <c r="R10" s="87"/>
      <c r="U10" s="194" t="s">
        <v>65</v>
      </c>
      <c r="V10" s="171"/>
      <c r="W10" s="195"/>
      <c r="X10" s="97" t="s">
        <v>63</v>
      </c>
      <c r="Y10" s="105"/>
      <c r="Z10" s="3">
        <f>BB10</f>
        <v>138</v>
      </c>
      <c r="AA10" s="81"/>
      <c r="AB10" s="106">
        <f>Z10/100000</f>
        <v>1.3799999999999999E-3</v>
      </c>
      <c r="AD10" s="4">
        <f>BB8</f>
        <v>2017</v>
      </c>
      <c r="AE10" s="107"/>
      <c r="AF10" s="107"/>
      <c r="AI10" s="87"/>
      <c r="AK10" s="86"/>
      <c r="AL10" s="171"/>
      <c r="AM10" s="171"/>
      <c r="AN10" s="34"/>
      <c r="AO10" s="97" t="s">
        <v>70</v>
      </c>
      <c r="AQ10" s="81"/>
      <c r="AR10" s="5"/>
      <c r="AS10" s="144"/>
      <c r="AT10" s="148">
        <v>92.2</v>
      </c>
      <c r="AU10" s="144"/>
      <c r="AV10" s="149">
        <v>98</v>
      </c>
      <c r="AW10" s="144"/>
      <c r="AX10" s="149">
        <v>105</v>
      </c>
      <c r="AY10" s="144"/>
      <c r="AZ10" s="149">
        <v>124</v>
      </c>
      <c r="BA10" s="144"/>
      <c r="BB10" s="148">
        <v>138</v>
      </c>
      <c r="BC10" s="144"/>
      <c r="BD10" s="5"/>
      <c r="BE10" s="144"/>
      <c r="BF10" s="5"/>
      <c r="BG10" s="144"/>
      <c r="BH10" s="5"/>
      <c r="BI10" s="143"/>
      <c r="BJ10" s="108"/>
      <c r="BK10" s="77"/>
    </row>
    <row r="11" spans="2:63" ht="7.5" customHeight="1">
      <c r="B11" s="86"/>
      <c r="G11" s="109"/>
      <c r="L11" s="109"/>
      <c r="Q11" s="109"/>
      <c r="R11" s="87"/>
      <c r="U11" s="110"/>
      <c r="V11" s="111"/>
      <c r="W11" s="111"/>
      <c r="X11" s="112"/>
      <c r="Y11" s="113"/>
      <c r="Z11" s="114"/>
      <c r="AA11" s="114"/>
      <c r="AB11" s="114"/>
      <c r="AC11" s="114"/>
      <c r="AD11" s="115"/>
      <c r="AE11" s="115"/>
      <c r="AF11" s="115"/>
      <c r="AG11" s="113"/>
      <c r="AH11" s="113"/>
      <c r="AI11" s="116"/>
      <c r="AK11" s="86"/>
      <c r="AL11" s="171"/>
      <c r="AM11" s="171"/>
      <c r="AN11" s="34"/>
      <c r="AO11" s="97"/>
      <c r="AP11" s="117"/>
      <c r="AQ11" s="117"/>
      <c r="AR11" s="150"/>
      <c r="AS11" s="151"/>
      <c r="AT11" s="150"/>
      <c r="AU11" s="151"/>
      <c r="AV11" s="152"/>
      <c r="AW11" s="151"/>
      <c r="AX11" s="152"/>
      <c r="AY11" s="151"/>
      <c r="AZ11" s="150"/>
      <c r="BA11" s="151"/>
      <c r="BB11" s="150"/>
      <c r="BC11" s="151"/>
      <c r="BD11" s="150"/>
      <c r="BE11" s="151"/>
      <c r="BF11" s="150"/>
      <c r="BG11" s="151"/>
      <c r="BH11" s="150"/>
      <c r="BI11" s="143"/>
    </row>
    <row r="12" spans="2:63" ht="15" customHeight="1">
      <c r="B12" s="86"/>
      <c r="C12" s="29" t="s">
        <v>14</v>
      </c>
      <c r="E12" s="1">
        <v>314267</v>
      </c>
      <c r="F12" s="103"/>
      <c r="G12" s="104">
        <f>IF($E$22=0,0,(E12*100/$E$22))</f>
        <v>27.837253220708909</v>
      </c>
      <c r="H12" s="103"/>
      <c r="I12" s="103"/>
      <c r="J12" s="1">
        <v>84739</v>
      </c>
      <c r="K12" s="103"/>
      <c r="L12" s="104">
        <f>IF($J$22=0,0,(J12*100/$J$22))</f>
        <v>50.69304443021997</v>
      </c>
      <c r="M12" s="103"/>
      <c r="N12" s="103"/>
      <c r="O12" s="1">
        <v>84</v>
      </c>
      <c r="P12" s="103"/>
      <c r="Q12" s="104">
        <f>IF($O$22=0,0,(O12*100/$O$22))</f>
        <v>71.794871794871796</v>
      </c>
      <c r="R12" s="87"/>
      <c r="AK12" s="86"/>
      <c r="AR12" s="144"/>
      <c r="AS12" s="144"/>
      <c r="AT12" s="144"/>
      <c r="AU12" s="144"/>
      <c r="AV12" s="144"/>
      <c r="AW12" s="144"/>
      <c r="AX12" s="145"/>
      <c r="AY12" s="144"/>
      <c r="AZ12" s="144"/>
      <c r="BA12" s="144"/>
      <c r="BB12" s="144"/>
      <c r="BC12" s="144"/>
      <c r="BD12" s="144"/>
      <c r="BE12" s="144"/>
      <c r="BF12" s="144"/>
      <c r="BG12" s="144"/>
      <c r="BH12" s="144"/>
      <c r="BI12" s="143"/>
    </row>
    <row r="13" spans="2:63" ht="7.5" customHeight="1">
      <c r="B13" s="86"/>
      <c r="E13" s="103"/>
      <c r="F13" s="103"/>
      <c r="G13" s="109"/>
      <c r="H13" s="103"/>
      <c r="I13" s="103"/>
      <c r="J13" s="103"/>
      <c r="K13" s="103"/>
      <c r="L13" s="109"/>
      <c r="M13" s="103"/>
      <c r="N13" s="103"/>
      <c r="O13" s="103"/>
      <c r="P13" s="103"/>
      <c r="Q13" s="109"/>
      <c r="R13" s="87"/>
      <c r="AK13" s="86"/>
      <c r="AL13" s="172" t="s">
        <v>110</v>
      </c>
      <c r="AM13" s="172"/>
      <c r="AN13" s="172"/>
      <c r="AO13" s="172"/>
      <c r="AP13" s="172"/>
      <c r="AR13" s="162" t="s">
        <v>104</v>
      </c>
      <c r="AS13" s="163"/>
      <c r="AT13" s="163"/>
      <c r="AU13" s="163"/>
      <c r="AV13" s="164"/>
      <c r="AW13" s="144"/>
      <c r="AX13" s="162" t="s">
        <v>105</v>
      </c>
      <c r="AY13" s="163"/>
      <c r="AZ13" s="163"/>
      <c r="BA13" s="163"/>
      <c r="BB13" s="163"/>
      <c r="BC13" s="163"/>
      <c r="BD13" s="164"/>
      <c r="BE13" s="144"/>
      <c r="BF13" s="162" t="s">
        <v>111</v>
      </c>
      <c r="BG13" s="163"/>
      <c r="BH13" s="164"/>
      <c r="BI13" s="143"/>
    </row>
    <row r="14" spans="2:63" ht="15" customHeight="1">
      <c r="B14" s="86"/>
      <c r="C14" s="29" t="s">
        <v>17</v>
      </c>
      <c r="E14" s="1">
        <v>386972</v>
      </c>
      <c r="F14" s="103"/>
      <c r="G14" s="104">
        <f>IF($E$22=0,0,(E14*100/$E$22))</f>
        <v>34.277342365963236</v>
      </c>
      <c r="H14" s="103"/>
      <c r="I14" s="103"/>
      <c r="J14" s="1">
        <v>46013</v>
      </c>
      <c r="K14" s="103"/>
      <c r="L14" s="104">
        <f>IF($J$22=0,0,(J14*100/$J$22))</f>
        <v>27.52615741710088</v>
      </c>
      <c r="M14" s="103"/>
      <c r="N14" s="103"/>
      <c r="O14" s="1">
        <v>33</v>
      </c>
      <c r="P14" s="103"/>
      <c r="Q14" s="104">
        <f>IF($O$22=0,0,(O14*100/$O$22))</f>
        <v>28.205128205128204</v>
      </c>
      <c r="R14" s="87"/>
      <c r="AK14" s="86"/>
      <c r="AL14" s="172"/>
      <c r="AM14" s="172"/>
      <c r="AN14" s="172"/>
      <c r="AO14" s="172"/>
      <c r="AP14" s="172"/>
      <c r="AR14" s="165"/>
      <c r="AS14" s="166"/>
      <c r="AT14" s="166"/>
      <c r="AU14" s="166"/>
      <c r="AV14" s="167"/>
      <c r="AW14" s="153"/>
      <c r="AX14" s="165"/>
      <c r="AY14" s="166"/>
      <c r="AZ14" s="166"/>
      <c r="BA14" s="166"/>
      <c r="BB14" s="166"/>
      <c r="BC14" s="166"/>
      <c r="BD14" s="167"/>
      <c r="BE14" s="154"/>
      <c r="BF14" s="165"/>
      <c r="BG14" s="166"/>
      <c r="BH14" s="167"/>
      <c r="BI14" s="143"/>
    </row>
    <row r="15" spans="2:63" ht="7.5" customHeight="1">
      <c r="B15" s="86"/>
      <c r="E15" s="103"/>
      <c r="F15" s="103"/>
      <c r="G15" s="109"/>
      <c r="H15" s="103"/>
      <c r="I15" s="103"/>
      <c r="J15" s="103"/>
      <c r="K15" s="103"/>
      <c r="L15" s="109"/>
      <c r="M15" s="103"/>
      <c r="N15" s="103"/>
      <c r="O15" s="103"/>
      <c r="P15" s="103"/>
      <c r="Q15" s="109"/>
      <c r="R15" s="87"/>
      <c r="AK15" s="86"/>
      <c r="AL15" s="172"/>
      <c r="AM15" s="172"/>
      <c r="AN15" s="172"/>
      <c r="AO15" s="172"/>
      <c r="AP15" s="172"/>
      <c r="AR15" s="168"/>
      <c r="AS15" s="169"/>
      <c r="AT15" s="169"/>
      <c r="AU15" s="169"/>
      <c r="AV15" s="170"/>
      <c r="AW15" s="155"/>
      <c r="AX15" s="168"/>
      <c r="AY15" s="169"/>
      <c r="AZ15" s="169"/>
      <c r="BA15" s="169"/>
      <c r="BB15" s="169"/>
      <c r="BC15" s="169"/>
      <c r="BD15" s="170"/>
      <c r="BE15" s="154"/>
      <c r="BF15" s="168"/>
      <c r="BG15" s="169"/>
      <c r="BH15" s="170"/>
      <c r="BI15" s="143"/>
    </row>
    <row r="16" spans="2:63" ht="15" customHeight="1">
      <c r="B16" s="86"/>
      <c r="C16" s="29" t="s">
        <v>20</v>
      </c>
      <c r="E16" s="1">
        <v>309665</v>
      </c>
      <c r="F16" s="103"/>
      <c r="G16" s="104">
        <f>IF($E$22=0,0,(E16*100/$E$22))</f>
        <v>27.429615640811235</v>
      </c>
      <c r="H16" s="103"/>
      <c r="I16" s="103"/>
      <c r="J16" s="1">
        <v>28482</v>
      </c>
      <c r="K16" s="103"/>
      <c r="L16" s="104">
        <f>IF($J$22=0,0,(J16*100/$J$22))</f>
        <v>17.038663324579296</v>
      </c>
      <c r="M16" s="103"/>
      <c r="N16" s="103"/>
      <c r="O16" s="1">
        <v>0</v>
      </c>
      <c r="P16" s="103"/>
      <c r="Q16" s="104">
        <f>IF($O$22=0,0,(O16*100/$O$22))</f>
        <v>0</v>
      </c>
      <c r="R16" s="87"/>
      <c r="AK16" s="119"/>
      <c r="AL16" s="113"/>
      <c r="AM16" s="120"/>
      <c r="AN16" s="121"/>
      <c r="AO16" s="111"/>
      <c r="AP16" s="113"/>
      <c r="AQ16" s="113"/>
      <c r="AR16" s="156"/>
      <c r="AS16" s="157"/>
      <c r="AT16" s="156"/>
      <c r="AU16" s="157"/>
      <c r="AV16" s="156"/>
      <c r="AW16" s="157"/>
      <c r="AX16" s="156"/>
      <c r="AY16" s="157"/>
      <c r="AZ16" s="158"/>
      <c r="BA16" s="158"/>
      <c r="BB16" s="159"/>
      <c r="BC16" s="157"/>
      <c r="BD16" s="160"/>
      <c r="BE16" s="157"/>
      <c r="BF16" s="160"/>
      <c r="BG16" s="157"/>
      <c r="BH16" s="160"/>
      <c r="BI16" s="161"/>
    </row>
    <row r="17" spans="2:39" ht="7.5" customHeight="1">
      <c r="B17" s="86"/>
      <c r="E17" s="103"/>
      <c r="F17" s="103"/>
      <c r="G17" s="109"/>
      <c r="H17" s="103"/>
      <c r="I17" s="103"/>
      <c r="J17" s="103"/>
      <c r="K17" s="103"/>
      <c r="L17" s="109"/>
      <c r="M17" s="103"/>
      <c r="N17" s="103"/>
      <c r="O17" s="109"/>
      <c r="P17" s="109"/>
      <c r="Q17" s="109"/>
      <c r="R17" s="87"/>
    </row>
    <row r="18" spans="2:39" ht="15" customHeight="1">
      <c r="B18" s="86"/>
      <c r="C18" s="29" t="s">
        <v>23</v>
      </c>
      <c r="E18" s="1">
        <v>109460</v>
      </c>
      <c r="F18" s="103"/>
      <c r="G18" s="104">
        <f>IF($E$22=0,0,(E18*100/$E$22))</f>
        <v>9.6957865049107834</v>
      </c>
      <c r="H18" s="103"/>
      <c r="I18" s="103"/>
      <c r="J18" s="1">
        <v>6146</v>
      </c>
      <c r="K18" s="103"/>
      <c r="L18" s="104">
        <f>IF($J$22=0,0,(J18*100/$J$22))</f>
        <v>3.6766949228588008</v>
      </c>
      <c r="M18" s="103"/>
      <c r="N18" s="103"/>
      <c r="O18" s="1">
        <v>0</v>
      </c>
      <c r="P18" s="103"/>
      <c r="Q18" s="104">
        <f>IF($O$22=0,0,(O18*100/$O$22))</f>
        <v>0</v>
      </c>
      <c r="R18" s="87"/>
      <c r="AL18" s="79"/>
    </row>
    <row r="19" spans="2:39" ht="7.5" customHeight="1">
      <c r="B19" s="86"/>
      <c r="E19" s="103"/>
      <c r="F19" s="103"/>
      <c r="G19" s="109"/>
      <c r="H19" s="103"/>
      <c r="I19" s="103"/>
      <c r="J19" s="103"/>
      <c r="K19" s="103"/>
      <c r="L19" s="109"/>
      <c r="M19" s="103"/>
      <c r="N19" s="103"/>
      <c r="O19" s="103"/>
      <c r="P19" s="103"/>
      <c r="Q19" s="109"/>
      <c r="R19" s="87"/>
    </row>
    <row r="20" spans="2:39" ht="15" customHeight="1">
      <c r="B20" s="86"/>
      <c r="C20" s="29" t="s">
        <v>68</v>
      </c>
      <c r="E20" s="1">
        <v>8580</v>
      </c>
      <c r="F20" s="103"/>
      <c r="G20" s="104">
        <f>IF($E$22=0,0,(E20*100/$E$22))</f>
        <v>0.76000226760583345</v>
      </c>
      <c r="H20" s="103"/>
      <c r="I20" s="103"/>
      <c r="J20" s="1">
        <v>1781</v>
      </c>
      <c r="K20" s="103"/>
      <c r="L20" s="104">
        <f>IF($J$22=0,0,(J20*100/$J$22))</f>
        <v>1.065439905241055</v>
      </c>
      <c r="M20" s="103"/>
      <c r="N20" s="103"/>
      <c r="O20" s="1">
        <v>0</v>
      </c>
      <c r="P20" s="103"/>
      <c r="Q20" s="104">
        <f>IF($O$22=0,0,(O20*100/$O$22))</f>
        <v>0</v>
      </c>
      <c r="R20" s="87"/>
      <c r="U20" s="78" t="s">
        <v>55</v>
      </c>
    </row>
    <row r="21" spans="2:39" ht="7.5" customHeight="1">
      <c r="B21" s="86"/>
      <c r="E21" s="103"/>
      <c r="F21" s="103"/>
      <c r="G21" s="122"/>
      <c r="H21" s="103"/>
      <c r="I21" s="103"/>
      <c r="J21" s="103"/>
      <c r="K21" s="103"/>
      <c r="L21" s="122"/>
      <c r="M21" s="122"/>
      <c r="N21" s="122"/>
      <c r="O21" s="122"/>
      <c r="P21" s="122"/>
      <c r="Q21" s="122"/>
      <c r="R21" s="87"/>
    </row>
    <row r="22" spans="2:39" ht="15" customHeight="1">
      <c r="B22" s="86"/>
      <c r="C22" s="123" t="s">
        <v>43</v>
      </c>
      <c r="E22" s="124">
        <f>SUM(E10:E20)</f>
        <v>1128944</v>
      </c>
      <c r="F22" s="103"/>
      <c r="G22" s="124">
        <f>SUM(G10:G20)</f>
        <v>99.999999999999986</v>
      </c>
      <c r="H22" s="103"/>
      <c r="I22" s="103"/>
      <c r="J22" s="124">
        <f>SUM(J10:J20)</f>
        <v>167161</v>
      </c>
      <c r="K22" s="109"/>
      <c r="L22" s="124">
        <f>SUM(L10:L20)</f>
        <v>99.999999999999986</v>
      </c>
      <c r="M22" s="103"/>
      <c r="N22" s="103"/>
      <c r="O22" s="124">
        <f>SUM(O10:O20)</f>
        <v>117</v>
      </c>
      <c r="P22" s="109"/>
      <c r="Q22" s="124">
        <f>SUM(Q10:Q20)</f>
        <v>100</v>
      </c>
      <c r="R22" s="87"/>
      <c r="U22" s="125" t="s">
        <v>42</v>
      </c>
      <c r="V22" s="29" t="s">
        <v>85</v>
      </c>
      <c r="W22" s="29" t="s">
        <v>86</v>
      </c>
      <c r="AD22" s="29" t="s">
        <v>67</v>
      </c>
    </row>
    <row r="23" spans="2:39" ht="7.5" customHeight="1">
      <c r="B23" s="86"/>
      <c r="E23" s="103"/>
      <c r="F23" s="103"/>
      <c r="G23" s="109"/>
      <c r="H23" s="103"/>
      <c r="I23" s="103"/>
      <c r="J23" s="103"/>
      <c r="K23" s="103"/>
      <c r="L23" s="109"/>
      <c r="M23" s="103"/>
      <c r="N23" s="103"/>
      <c r="O23" s="103"/>
      <c r="P23" s="103"/>
      <c r="Q23" s="109"/>
      <c r="R23" s="87"/>
      <c r="U23" s="97"/>
    </row>
    <row r="24" spans="2:39" ht="7.5" customHeight="1">
      <c r="B24" s="86"/>
      <c r="E24" s="103"/>
      <c r="F24" s="103"/>
      <c r="G24" s="109"/>
      <c r="H24" s="103"/>
      <c r="I24" s="103"/>
      <c r="J24" s="103"/>
      <c r="K24" s="103"/>
      <c r="L24" s="109"/>
      <c r="M24" s="103"/>
      <c r="N24" s="103"/>
      <c r="O24" s="103"/>
      <c r="P24" s="103"/>
      <c r="Q24" s="109"/>
      <c r="R24" s="87"/>
      <c r="U24" s="97"/>
      <c r="W24" s="126" t="s">
        <v>64</v>
      </c>
      <c r="X24" s="105"/>
      <c r="Z24" s="81"/>
      <c r="AA24" s="81"/>
      <c r="AB24" s="81"/>
      <c r="AC24" s="81"/>
      <c r="AD24" s="107"/>
      <c r="AE24" s="107"/>
      <c r="AF24" s="107"/>
    </row>
    <row r="25" spans="2:39" ht="15" customHeight="1">
      <c r="B25" s="86"/>
      <c r="C25" s="75" t="s">
        <v>25</v>
      </c>
      <c r="E25" s="102" t="s">
        <v>48</v>
      </c>
      <c r="F25" s="103"/>
      <c r="G25" s="104"/>
      <c r="H25" s="103"/>
      <c r="I25" s="103"/>
      <c r="J25" s="102" t="s">
        <v>48</v>
      </c>
      <c r="K25" s="103"/>
      <c r="L25" s="104"/>
      <c r="M25" s="103"/>
      <c r="N25" s="103"/>
      <c r="O25" s="102" t="s">
        <v>48</v>
      </c>
      <c r="P25" s="103"/>
      <c r="Q25" s="104"/>
      <c r="R25" s="87"/>
      <c r="U25" s="97"/>
      <c r="W25" s="97"/>
      <c r="X25" s="105"/>
      <c r="Z25" s="81"/>
      <c r="AA25" s="81"/>
      <c r="AB25" s="81"/>
      <c r="AC25" s="81"/>
      <c r="AD25" s="107"/>
      <c r="AE25" s="107"/>
      <c r="AF25" s="107"/>
    </row>
    <row r="26" spans="2:39" ht="7.5" customHeight="1">
      <c r="B26" s="119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6"/>
    </row>
    <row r="27" spans="2:39" ht="15" customHeight="1">
      <c r="U27" s="173" t="s">
        <v>53</v>
      </c>
      <c r="V27" s="174"/>
      <c r="W27" s="29" t="s">
        <v>26</v>
      </c>
    </row>
    <row r="28" spans="2:39" ht="15" customHeight="1">
      <c r="B28" s="82"/>
      <c r="C28" s="83" t="s">
        <v>27</v>
      </c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4"/>
      <c r="P28" s="84"/>
      <c r="Q28" s="84"/>
      <c r="R28" s="85"/>
      <c r="AM28" s="77"/>
    </row>
    <row r="29" spans="2:39" ht="15" customHeight="1">
      <c r="B29" s="86"/>
      <c r="E29" s="181" t="s">
        <v>3</v>
      </c>
      <c r="F29" s="181"/>
      <c r="G29" s="181"/>
      <c r="J29" s="182" t="s">
        <v>4</v>
      </c>
      <c r="K29" s="182"/>
      <c r="L29" s="182"/>
      <c r="O29" s="183" t="s">
        <v>5</v>
      </c>
      <c r="P29" s="183"/>
      <c r="Q29" s="183"/>
      <c r="R29" s="87"/>
    </row>
    <row r="30" spans="2:39" ht="30" customHeight="1">
      <c r="B30" s="86"/>
      <c r="C30" s="29" t="s">
        <v>28</v>
      </c>
      <c r="E30" s="92" t="s">
        <v>7</v>
      </c>
      <c r="F30" s="93"/>
      <c r="G30" s="92" t="s">
        <v>8</v>
      </c>
      <c r="H30" s="93"/>
      <c r="I30" s="93"/>
      <c r="J30" s="92" t="s">
        <v>7</v>
      </c>
      <c r="K30" s="93"/>
      <c r="L30" s="92" t="s">
        <v>8</v>
      </c>
      <c r="M30" s="93"/>
      <c r="N30" s="93"/>
      <c r="O30" s="92" t="s">
        <v>7</v>
      </c>
      <c r="P30" s="93"/>
      <c r="Q30" s="92" t="s">
        <v>8</v>
      </c>
      <c r="R30" s="94"/>
    </row>
    <row r="31" spans="2:39" ht="7.5" customHeight="1">
      <c r="B31" s="86"/>
      <c r="R31" s="87"/>
      <c r="AH31" s="127"/>
    </row>
    <row r="32" spans="2:39" ht="15" customHeight="1">
      <c r="B32" s="86"/>
      <c r="C32" s="29" t="s">
        <v>29</v>
      </c>
      <c r="E32" s="102" t="s">
        <v>48</v>
      </c>
      <c r="F32" s="103"/>
      <c r="G32" s="104"/>
      <c r="H32" s="103"/>
      <c r="I32" s="103"/>
      <c r="J32" s="102" t="s">
        <v>48</v>
      </c>
      <c r="K32" s="103"/>
      <c r="L32" s="104"/>
      <c r="M32" s="103"/>
      <c r="N32" s="103"/>
      <c r="O32" s="102" t="s">
        <v>48</v>
      </c>
      <c r="P32" s="103"/>
      <c r="Q32" s="104"/>
      <c r="R32" s="87"/>
      <c r="AH32" s="127"/>
    </row>
    <row r="33" spans="2:18" ht="7.5" customHeight="1">
      <c r="B33" s="86"/>
      <c r="G33" s="109"/>
      <c r="L33" s="109"/>
      <c r="Q33" s="109"/>
      <c r="R33" s="87"/>
    </row>
    <row r="34" spans="2:18">
      <c r="B34" s="86"/>
      <c r="C34" s="29" t="s">
        <v>30</v>
      </c>
      <c r="E34" s="1">
        <v>369753</v>
      </c>
      <c r="F34" s="103"/>
      <c r="G34" s="104">
        <f>IF($E$44=0,0,(E34*100/$E$44))</f>
        <v>47.977126871384712</v>
      </c>
      <c r="H34" s="103"/>
      <c r="I34" s="103"/>
      <c r="J34" s="1">
        <v>63932</v>
      </c>
      <c r="K34" s="103"/>
      <c r="L34" s="104">
        <f>IF($J$44=0,0,(J34*100/$J$44))</f>
        <v>50.639207920792082</v>
      </c>
      <c r="M34" s="103"/>
      <c r="N34" s="103"/>
      <c r="O34" s="1"/>
      <c r="P34" s="103"/>
      <c r="Q34" s="104">
        <f>IF($O$44=0,0,(O34*100/$O$44))</f>
        <v>0</v>
      </c>
      <c r="R34" s="87"/>
    </row>
    <row r="35" spans="2:18" ht="7.5" customHeight="1">
      <c r="B35" s="86"/>
      <c r="E35" s="103"/>
      <c r="F35" s="103"/>
      <c r="G35" s="109"/>
      <c r="H35" s="103"/>
      <c r="I35" s="103"/>
      <c r="J35" s="103"/>
      <c r="K35" s="103"/>
      <c r="L35" s="109"/>
      <c r="M35" s="103"/>
      <c r="N35" s="103"/>
      <c r="O35" s="103"/>
      <c r="P35" s="103"/>
      <c r="Q35" s="109"/>
      <c r="R35" s="87"/>
    </row>
    <row r="36" spans="2:18">
      <c r="B36" s="86"/>
      <c r="C36" s="29" t="s">
        <v>14</v>
      </c>
      <c r="E36" s="1">
        <v>270843</v>
      </c>
      <c r="F36" s="103"/>
      <c r="G36" s="104">
        <f>IF($E$44=0,0,(E36*100/$E$44))</f>
        <v>35.143106271555475</v>
      </c>
      <c r="H36" s="103"/>
      <c r="I36" s="103"/>
      <c r="J36" s="1">
        <v>42783</v>
      </c>
      <c r="K36" s="103"/>
      <c r="L36" s="104">
        <f>IF($J$44=0,0,(J36*100/$J$44))</f>
        <v>33.887524752475251</v>
      </c>
      <c r="M36" s="103"/>
      <c r="N36" s="103"/>
      <c r="O36" s="1"/>
      <c r="P36" s="103"/>
      <c r="Q36" s="104">
        <f>IF($O$44=0,0,(O36*100/$O$44))</f>
        <v>0</v>
      </c>
      <c r="R36" s="87"/>
    </row>
    <row r="37" spans="2:18" ht="7.5" customHeight="1">
      <c r="B37" s="86"/>
      <c r="E37" s="103"/>
      <c r="F37" s="103"/>
      <c r="G37" s="109"/>
      <c r="H37" s="103"/>
      <c r="I37" s="103"/>
      <c r="J37" s="103"/>
      <c r="K37" s="103"/>
      <c r="L37" s="109"/>
      <c r="M37" s="103"/>
      <c r="N37" s="103"/>
      <c r="O37" s="103"/>
      <c r="P37" s="103"/>
      <c r="Q37" s="109"/>
      <c r="R37" s="87"/>
    </row>
    <row r="38" spans="2:18" ht="15" customHeight="1">
      <c r="B38" s="86"/>
      <c r="C38" s="29" t="s">
        <v>17</v>
      </c>
      <c r="E38" s="1">
        <v>119122</v>
      </c>
      <c r="F38" s="103"/>
      <c r="G38" s="104">
        <f>IF($E$44=0,0,(E38*100/$E$44))</f>
        <v>15.456619167858246</v>
      </c>
      <c r="H38" s="103"/>
      <c r="I38" s="103"/>
      <c r="J38" s="1">
        <v>14537</v>
      </c>
      <c r="K38" s="103"/>
      <c r="L38" s="104">
        <f>IF($J$44=0,0,(J38*100/$J$44))</f>
        <v>11.514455445544554</v>
      </c>
      <c r="M38" s="103"/>
      <c r="N38" s="103"/>
      <c r="O38" s="1"/>
      <c r="P38" s="103"/>
      <c r="Q38" s="104">
        <f>IF($O$44=0,0,(O38*100/$O$44))</f>
        <v>0</v>
      </c>
      <c r="R38" s="87"/>
    </row>
    <row r="39" spans="2:18" ht="7.5" customHeight="1">
      <c r="B39" s="86"/>
      <c r="E39" s="103"/>
      <c r="F39" s="103"/>
      <c r="G39" s="109"/>
      <c r="H39" s="103"/>
      <c r="I39" s="103"/>
      <c r="J39" s="103"/>
      <c r="K39" s="103"/>
      <c r="L39" s="109"/>
      <c r="M39" s="103"/>
      <c r="N39" s="103"/>
      <c r="O39" s="109"/>
      <c r="P39" s="103"/>
      <c r="Q39" s="109"/>
      <c r="R39" s="87"/>
    </row>
    <row r="40" spans="2:18" ht="15" customHeight="1">
      <c r="B40" s="86"/>
      <c r="C40" s="29" t="s">
        <v>20</v>
      </c>
      <c r="E40" s="1">
        <v>9345</v>
      </c>
      <c r="F40" s="103"/>
      <c r="G40" s="104">
        <f>IF($E$44=0,0,(E40*100/$E$44))</f>
        <v>1.2125560863957565</v>
      </c>
      <c r="H40" s="103"/>
      <c r="I40" s="103"/>
      <c r="J40" s="1">
        <v>4396</v>
      </c>
      <c r="K40" s="103"/>
      <c r="L40" s="104">
        <f>IF($J$44=0,0,(J40*100/$J$44))</f>
        <v>3.481980198019802</v>
      </c>
      <c r="M40" s="103"/>
      <c r="N40" s="103"/>
      <c r="O40" s="1"/>
      <c r="P40" s="103"/>
      <c r="Q40" s="104">
        <f>IF($O$44=0,0,(O40*100/$O$44))</f>
        <v>0</v>
      </c>
      <c r="R40" s="87"/>
    </row>
    <row r="41" spans="2:18" ht="7.5" customHeight="1">
      <c r="B41" s="86"/>
      <c r="E41" s="103"/>
      <c r="F41" s="103"/>
      <c r="G41" s="109"/>
      <c r="H41" s="103"/>
      <c r="I41" s="103"/>
      <c r="J41" s="103"/>
      <c r="K41" s="103"/>
      <c r="L41" s="109"/>
      <c r="M41" s="103"/>
      <c r="N41" s="103"/>
      <c r="O41" s="103"/>
      <c r="P41" s="103"/>
      <c r="Q41" s="109"/>
      <c r="R41" s="87"/>
    </row>
    <row r="42" spans="2:18">
      <c r="B42" s="86"/>
      <c r="C42" s="29" t="s">
        <v>69</v>
      </c>
      <c r="E42" s="1">
        <v>1623</v>
      </c>
      <c r="F42" s="103"/>
      <c r="G42" s="104">
        <f>IF($E$44=0,0,(E42*100/$E$44))</f>
        <v>0.21059160280581196</v>
      </c>
      <c r="H42" s="103"/>
      <c r="I42" s="103"/>
      <c r="J42" s="1">
        <v>602</v>
      </c>
      <c r="K42" s="103"/>
      <c r="L42" s="104">
        <f>IF($J$44=0,0,(J42*100/$J$44))</f>
        <v>0.47683168316831681</v>
      </c>
      <c r="M42" s="103"/>
      <c r="N42" s="103"/>
      <c r="O42" s="1"/>
      <c r="P42" s="103"/>
      <c r="Q42" s="104">
        <f>IF($O$44=0,0,(O42*100/$O$44))</f>
        <v>0</v>
      </c>
      <c r="R42" s="87"/>
    </row>
    <row r="43" spans="2:18" ht="7.5" customHeight="1">
      <c r="B43" s="86"/>
      <c r="E43" s="103"/>
      <c r="F43" s="103"/>
      <c r="G43" s="122"/>
      <c r="H43" s="103"/>
      <c r="I43" s="103"/>
      <c r="J43" s="103"/>
      <c r="K43" s="103"/>
      <c r="L43" s="122"/>
      <c r="M43" s="103"/>
      <c r="N43" s="103"/>
      <c r="O43" s="103"/>
      <c r="P43" s="103"/>
      <c r="Q43" s="122"/>
      <c r="R43" s="87"/>
    </row>
    <row r="44" spans="2:18">
      <c r="B44" s="86"/>
      <c r="C44" s="123" t="s">
        <v>43</v>
      </c>
      <c r="E44" s="124">
        <f>SUM(E32:E42)</f>
        <v>770686</v>
      </c>
      <c r="F44" s="109"/>
      <c r="G44" s="124">
        <f>SUM(G32:G42)</f>
        <v>99.999999999999986</v>
      </c>
      <c r="H44" s="103"/>
      <c r="I44" s="103"/>
      <c r="J44" s="124">
        <f>SUM(J32:J42)</f>
        <v>126250</v>
      </c>
      <c r="K44" s="109"/>
      <c r="L44" s="124">
        <f t="shared" ref="L44" si="0">SUM(L32:L42)</f>
        <v>100</v>
      </c>
      <c r="M44" s="103"/>
      <c r="N44" s="103"/>
      <c r="O44" s="124">
        <f>SUM(O32:O42)</f>
        <v>0</v>
      </c>
      <c r="P44" s="109"/>
      <c r="Q44" s="124">
        <f t="shared" ref="Q44" si="1">SUM(Q32:Q42)</f>
        <v>0</v>
      </c>
      <c r="R44" s="87"/>
    </row>
    <row r="45" spans="2:18" ht="7.5" customHeight="1">
      <c r="B45" s="86"/>
      <c r="E45" s="103"/>
      <c r="F45" s="103"/>
      <c r="G45" s="109"/>
      <c r="H45" s="103"/>
      <c r="I45" s="103"/>
      <c r="J45" s="103"/>
      <c r="K45" s="103"/>
      <c r="L45" s="109"/>
      <c r="M45" s="103"/>
      <c r="N45" s="103"/>
      <c r="O45" s="103"/>
      <c r="P45" s="103"/>
      <c r="Q45" s="109"/>
      <c r="R45" s="87"/>
    </row>
    <row r="46" spans="2:18" ht="7.5" customHeight="1">
      <c r="B46" s="86"/>
      <c r="E46" s="103"/>
      <c r="F46" s="103"/>
      <c r="G46" s="109"/>
      <c r="H46" s="103"/>
      <c r="I46" s="103"/>
      <c r="J46" s="103"/>
      <c r="K46" s="103"/>
      <c r="L46" s="109"/>
      <c r="M46" s="103"/>
      <c r="N46" s="103"/>
      <c r="O46" s="103"/>
      <c r="P46" s="103"/>
      <c r="Q46" s="109"/>
      <c r="R46" s="87"/>
    </row>
    <row r="47" spans="2:18">
      <c r="B47" s="86"/>
      <c r="C47" s="29" t="s">
        <v>25</v>
      </c>
      <c r="E47" s="102" t="s">
        <v>48</v>
      </c>
      <c r="F47" s="103"/>
      <c r="G47" s="104"/>
      <c r="H47" s="103"/>
      <c r="I47" s="103"/>
      <c r="J47" s="102" t="s">
        <v>48</v>
      </c>
      <c r="K47" s="103"/>
      <c r="L47" s="104"/>
      <c r="M47" s="103"/>
      <c r="N47" s="103"/>
      <c r="O47" s="103"/>
      <c r="P47" s="103"/>
      <c r="Q47" s="103"/>
      <c r="R47" s="87"/>
    </row>
    <row r="48" spans="2:18" ht="7.5" customHeight="1">
      <c r="B48" s="119"/>
      <c r="C48" s="113"/>
      <c r="D48" s="113"/>
      <c r="E48" s="113"/>
      <c r="F48" s="113"/>
      <c r="G48" s="113"/>
      <c r="H48" s="113"/>
      <c r="I48" s="113"/>
      <c r="J48" s="113"/>
      <c r="K48" s="113"/>
      <c r="L48" s="128"/>
      <c r="M48" s="113"/>
      <c r="N48" s="113"/>
      <c r="O48" s="113"/>
      <c r="P48" s="113"/>
      <c r="Q48" s="113"/>
      <c r="R48" s="116"/>
    </row>
    <row r="49" spans="3:7" ht="7.5" customHeight="1"/>
    <row r="50" spans="3:7" ht="15.75">
      <c r="C50" s="78"/>
    </row>
    <row r="53" spans="3:7">
      <c r="C53" s="129" t="s">
        <v>2</v>
      </c>
    </row>
    <row r="55" spans="3:7">
      <c r="C55" s="175" t="s">
        <v>9</v>
      </c>
      <c r="D55" s="176"/>
      <c r="E55" s="176"/>
      <c r="F55" s="176"/>
      <c r="G55" s="85"/>
    </row>
    <row r="56" spans="3:7">
      <c r="C56" s="177"/>
      <c r="D56" s="178"/>
      <c r="E56" s="178"/>
      <c r="F56" s="178"/>
      <c r="G56" s="87"/>
    </row>
    <row r="57" spans="3:7">
      <c r="C57" s="179" t="s">
        <v>11</v>
      </c>
      <c r="D57" s="180"/>
      <c r="E57" s="130" t="s">
        <v>12</v>
      </c>
      <c r="F57" s="130"/>
      <c r="G57" s="131" t="s">
        <v>13</v>
      </c>
    </row>
    <row r="58" spans="3:7">
      <c r="C58" s="179"/>
      <c r="D58" s="180"/>
      <c r="E58" s="180"/>
      <c r="F58" s="180"/>
      <c r="G58" s="87"/>
    </row>
    <row r="59" spans="3:7">
      <c r="C59" s="186" t="s">
        <v>3</v>
      </c>
      <c r="D59" s="187"/>
      <c r="E59" s="132" t="s">
        <v>15</v>
      </c>
      <c r="F59" s="132"/>
      <c r="G59" s="133" t="s">
        <v>16</v>
      </c>
    </row>
    <row r="60" spans="3:7">
      <c r="C60" s="179"/>
      <c r="D60" s="180"/>
      <c r="E60" s="180"/>
      <c r="F60" s="180"/>
      <c r="G60" s="87"/>
    </row>
    <row r="61" spans="3:7">
      <c r="C61" s="188" t="s">
        <v>4</v>
      </c>
      <c r="D61" s="189"/>
      <c r="E61" s="132" t="s">
        <v>18</v>
      </c>
      <c r="F61" s="132"/>
      <c r="G61" s="133" t="s">
        <v>19</v>
      </c>
    </row>
    <row r="62" spans="3:7">
      <c r="C62" s="179"/>
      <c r="D62" s="180"/>
      <c r="E62" s="180"/>
      <c r="F62" s="180"/>
      <c r="G62" s="87"/>
    </row>
    <row r="63" spans="3:7">
      <c r="C63" s="190" t="s">
        <v>5</v>
      </c>
      <c r="D63" s="191"/>
      <c r="E63" s="132" t="s">
        <v>21</v>
      </c>
      <c r="F63" s="118"/>
      <c r="G63" s="134" t="s">
        <v>22</v>
      </c>
    </row>
    <row r="64" spans="3:7">
      <c r="C64" s="184"/>
      <c r="D64" s="185"/>
      <c r="E64" s="185"/>
      <c r="F64" s="185"/>
      <c r="G64" s="116"/>
    </row>
  </sheetData>
  <sheetProtection password="CA02" sheet="1" objects="1" scenarios="1"/>
  <mergeCells count="30">
    <mergeCell ref="U4:AJ4"/>
    <mergeCell ref="AL8:AP8"/>
    <mergeCell ref="U10:W10"/>
    <mergeCell ref="B2:R2"/>
    <mergeCell ref="B4:C4"/>
    <mergeCell ref="N4:O4"/>
    <mergeCell ref="P4:Q4"/>
    <mergeCell ref="D4:G4"/>
    <mergeCell ref="E7:G7"/>
    <mergeCell ref="J7:L7"/>
    <mergeCell ref="O7:Q7"/>
    <mergeCell ref="C64:F64"/>
    <mergeCell ref="C59:D59"/>
    <mergeCell ref="C60:F60"/>
    <mergeCell ref="C61:D61"/>
    <mergeCell ref="C62:F62"/>
    <mergeCell ref="C63:D63"/>
    <mergeCell ref="U27:V27"/>
    <mergeCell ref="C55:F55"/>
    <mergeCell ref="C56:F56"/>
    <mergeCell ref="C57:D57"/>
    <mergeCell ref="C58:F58"/>
    <mergeCell ref="E29:G29"/>
    <mergeCell ref="J29:L29"/>
    <mergeCell ref="O29:Q29"/>
    <mergeCell ref="AR13:AV15"/>
    <mergeCell ref="AX13:BD15"/>
    <mergeCell ref="BF13:BH15"/>
    <mergeCell ref="AL9:AM11"/>
    <mergeCell ref="AL13:AP15"/>
  </mergeCells>
  <hyperlinks>
    <hyperlink ref="W24" r:id="rId1"/>
  </hyperlinks>
  <pageMargins left="0.70866141732283472" right="0.70866141732283472" top="0.74803149606299213" bottom="0.74803149606299213" header="0.31496062992125984" footer="0.31496062992125984"/>
  <pageSetup paperSize="9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J136"/>
  <sheetViews>
    <sheetView showGridLines="0" view="pageBreakPreview" zoomScaleNormal="100" zoomScaleSheetLayoutView="100" workbookViewId="0"/>
  </sheetViews>
  <sheetFormatPr baseColWidth="10" defaultRowHeight="15"/>
  <cols>
    <col min="1" max="1" width="1.42578125" style="9" customWidth="1"/>
    <col min="2" max="3" width="17.85546875" style="9" customWidth="1"/>
    <col min="4" max="9" width="14.28515625" style="9" customWidth="1"/>
    <col min="10" max="10" width="8.140625" style="9" customWidth="1"/>
    <col min="11" max="11" width="1.42578125" style="9" customWidth="1"/>
    <col min="12" max="18" width="17.85546875" style="9" customWidth="1"/>
    <col min="19" max="19" width="3.7109375" style="9" customWidth="1"/>
    <col min="20" max="16384" width="11.42578125" style="9"/>
  </cols>
  <sheetData>
    <row r="1" spans="2:9" ht="7.5" customHeight="1"/>
    <row r="2" spans="2:9" ht="15" customHeight="1">
      <c r="B2" s="35" t="s">
        <v>92</v>
      </c>
      <c r="F2" s="201" t="str">
        <f>'Données - Exposition au bruit'!D4</f>
        <v>Métropole de Lyon</v>
      </c>
      <c r="G2" s="202"/>
      <c r="H2" s="57" t="str">
        <f>'Données - Exposition au bruit'!N4</f>
        <v>Échéance :</v>
      </c>
      <c r="I2" s="58">
        <f>'Données - Exposition au bruit'!P4</f>
        <v>3</v>
      </c>
    </row>
    <row r="4" spans="2:9" ht="15" customHeight="1">
      <c r="B4" s="207" t="s">
        <v>11</v>
      </c>
      <c r="C4" s="208"/>
      <c r="D4" s="218" t="s">
        <v>49</v>
      </c>
      <c r="E4" s="220" t="s">
        <v>50</v>
      </c>
      <c r="F4" s="220" t="s">
        <v>83</v>
      </c>
      <c r="G4" s="222" t="s">
        <v>24</v>
      </c>
      <c r="H4" s="216" t="s">
        <v>109</v>
      </c>
    </row>
    <row r="5" spans="2:9" ht="15" customHeight="1">
      <c r="B5" s="184"/>
      <c r="C5" s="209"/>
      <c r="D5" s="219"/>
      <c r="E5" s="221"/>
      <c r="F5" s="221"/>
      <c r="G5" s="223"/>
      <c r="H5" s="217"/>
    </row>
    <row r="6" spans="2:9">
      <c r="B6" s="214" t="s">
        <v>3</v>
      </c>
      <c r="C6" s="215"/>
      <c r="D6" s="46">
        <f>Gêne!J30</f>
        <v>224128.04000000012</v>
      </c>
      <c r="E6" s="46">
        <f>'Troubles sommeil'!J30</f>
        <v>52944.103396999999</v>
      </c>
      <c r="F6" s="46">
        <f>'Cardiopathie ischémique'!F22</f>
        <v>122.67134911229039</v>
      </c>
      <c r="G6" s="59">
        <f>SUM(D6:F6)</f>
        <v>277194.81474611245</v>
      </c>
      <c r="H6" s="60">
        <f>G6/'Données - Exposition au bruit'!$L$4</f>
        <v>0.20925843579119396</v>
      </c>
    </row>
    <row r="7" spans="2:9">
      <c r="B7" s="205" t="s">
        <v>4</v>
      </c>
      <c r="C7" s="206"/>
      <c r="D7" s="49">
        <f>Gêne!J31</f>
        <v>33333.733692750007</v>
      </c>
      <c r="E7" s="49">
        <f>'Troubles sommeil'!J31</f>
        <v>15701.447157500006</v>
      </c>
      <c r="F7" s="49" t="s">
        <v>22</v>
      </c>
      <c r="G7" s="61">
        <f>SUM(D7:F7)</f>
        <v>49035.180850250013</v>
      </c>
      <c r="H7" s="62">
        <f>G7/'Données - Exposition au bruit'!$L$4</f>
        <v>3.7017378022961497E-2</v>
      </c>
    </row>
    <row r="8" spans="2:9" ht="15" customHeight="1">
      <c r="B8" s="203" t="s">
        <v>5</v>
      </c>
      <c r="C8" s="204"/>
      <c r="D8" s="52">
        <f>Gêne!J32</f>
        <v>39.726309000000001</v>
      </c>
      <c r="E8" s="52" t="str">
        <f>'Troubles sommeil'!J32</f>
        <v>pas de valeur</v>
      </c>
      <c r="F8" s="52" t="s">
        <v>22</v>
      </c>
      <c r="G8" s="63">
        <f>SUM(D8:F8)</f>
        <v>39.726309000000001</v>
      </c>
      <c r="H8" s="64">
        <f>G8/'Données - Exposition au bruit'!$L$4</f>
        <v>2.9989973978090867E-5</v>
      </c>
    </row>
    <row r="9" spans="2:9" ht="15" customHeight="1">
      <c r="B9" s="224" t="s">
        <v>24</v>
      </c>
      <c r="C9" s="225"/>
      <c r="D9" s="31">
        <f>SUM(D6:D8)</f>
        <v>257501.50000175013</v>
      </c>
      <c r="E9" s="31">
        <f>SUM(E6:E8)</f>
        <v>68645.550554500005</v>
      </c>
      <c r="F9" s="31">
        <f>SUM(F6:F8)</f>
        <v>122.67134911229039</v>
      </c>
      <c r="G9" s="65">
        <f>SUM(G6:G8)</f>
        <v>326269.72190536244</v>
      </c>
      <c r="H9" s="66">
        <f>SUM(H6:H8)</f>
        <v>0.24630580378813358</v>
      </c>
      <c r="I9" s="67"/>
    </row>
    <row r="10" spans="2:9">
      <c r="B10" s="224" t="s">
        <v>109</v>
      </c>
      <c r="C10" s="225"/>
      <c r="D10" s="68">
        <f>D9/'Données - Exposition au bruit'!$L$4</f>
        <v>0.19439166332749039</v>
      </c>
      <c r="E10" s="68">
        <f>E9/'Données - Exposition au bruit'!$L$4</f>
        <v>5.1821534057975939E-2</v>
      </c>
      <c r="F10" s="68">
        <f>F9/'Données - Exposition au bruit'!$L$4</f>
        <v>9.2606402667181812E-5</v>
      </c>
      <c r="G10" s="69">
        <f>SUM(D10:F10)</f>
        <v>0.24630580378813349</v>
      </c>
      <c r="H10" s="70"/>
    </row>
    <row r="11" spans="2:9">
      <c r="B11" s="9" t="s">
        <v>103</v>
      </c>
    </row>
    <row r="15" spans="2:9" ht="15" customHeight="1"/>
    <row r="20" spans="2:8" ht="15" customHeight="1"/>
    <row r="23" spans="2:8" ht="15" customHeight="1"/>
    <row r="27" spans="2:8" ht="15" customHeight="1"/>
    <row r="28" spans="2:8" ht="15" customHeight="1"/>
    <row r="29" spans="2:8" ht="15" customHeight="1"/>
    <row r="31" spans="2:8">
      <c r="B31" s="12" t="s">
        <v>72</v>
      </c>
    </row>
    <row r="32" spans="2:8">
      <c r="B32" s="7" t="s">
        <v>106</v>
      </c>
      <c r="C32" s="6"/>
      <c r="D32" s="6"/>
      <c r="E32" s="6"/>
      <c r="F32" s="6"/>
      <c r="G32" s="6"/>
      <c r="H32" s="6"/>
    </row>
    <row r="33" spans="2:10">
      <c r="B33" s="6"/>
      <c r="C33" s="6"/>
      <c r="D33" s="6"/>
      <c r="E33" s="6"/>
      <c r="F33" s="6"/>
      <c r="G33" s="6"/>
      <c r="H33" s="6"/>
    </row>
    <row r="34" spans="2:10" ht="14.25" customHeight="1"/>
    <row r="35" spans="2:10" ht="7.5" customHeight="1"/>
    <row r="36" spans="2:10">
      <c r="B36" s="35" t="s">
        <v>92</v>
      </c>
      <c r="F36" s="201" t="str">
        <f>F2</f>
        <v>Métropole de Lyon</v>
      </c>
      <c r="G36" s="202"/>
      <c r="H36" s="57" t="str">
        <f>H2</f>
        <v>Échéance :</v>
      </c>
      <c r="I36" s="58">
        <f>I2</f>
        <v>3</v>
      </c>
      <c r="J36" s="58"/>
    </row>
    <row r="37" spans="2:10" ht="15" customHeight="1">
      <c r="J37" s="58"/>
    </row>
    <row r="38" spans="2:10" ht="15" customHeight="1">
      <c r="B38" s="207" t="s">
        <v>93</v>
      </c>
      <c r="C38" s="208"/>
      <c r="D38" s="207" t="s">
        <v>49</v>
      </c>
      <c r="E38" s="208"/>
      <c r="F38" s="210" t="s">
        <v>50</v>
      </c>
      <c r="G38" s="211"/>
      <c r="H38" s="210" t="s">
        <v>83</v>
      </c>
      <c r="I38" s="211"/>
      <c r="J38" s="58"/>
    </row>
    <row r="39" spans="2:10" ht="15" customHeight="1">
      <c r="B39" s="184"/>
      <c r="C39" s="209"/>
      <c r="D39" s="184"/>
      <c r="E39" s="209"/>
      <c r="F39" s="212"/>
      <c r="G39" s="213"/>
      <c r="H39" s="212"/>
      <c r="I39" s="213"/>
      <c r="J39" s="58"/>
    </row>
    <row r="40" spans="2:10">
      <c r="B40" s="214" t="s">
        <v>94</v>
      </c>
      <c r="C40" s="215"/>
      <c r="D40" s="46">
        <f>D6</f>
        <v>224128.04000000012</v>
      </c>
      <c r="E40" s="71">
        <f>IF((D40="pas de valeur"),"pas de valeur",(D40/D$43))</f>
        <v>0.16919754833907455</v>
      </c>
      <c r="F40" s="46">
        <f>E6</f>
        <v>52944.103396999999</v>
      </c>
      <c r="G40" s="71">
        <f>IF((F40="pas de valeur"),"pas de valeur",(F40/F$43))</f>
        <v>3.9968281049452194E-2</v>
      </c>
      <c r="H40" s="46">
        <f>F6</f>
        <v>122.67134911229039</v>
      </c>
      <c r="I40" s="71">
        <f>IF((H40="pas de valeur"),"pas de valeur",(H40/H$43))</f>
        <v>9.2606402667181812E-5</v>
      </c>
      <c r="J40" s="58"/>
    </row>
    <row r="41" spans="2:10">
      <c r="B41" s="214" t="s">
        <v>95</v>
      </c>
      <c r="C41" s="215"/>
      <c r="D41" s="46">
        <f>IF((D40="pas de valeur"),"pas de valeur",('Données - Exposition au bruit'!E22-D40))</f>
        <v>904815.95999999985</v>
      </c>
      <c r="E41" s="71">
        <f>IF((D41="pas de valeur"),"pas de valeur",(D41/D$43))</f>
        <v>0.68305885390362597</v>
      </c>
      <c r="F41" s="46">
        <f>IF((F40="pas de valeur"),"pas de valeur",('Données - Exposition au bruit'!E44-F40))</f>
        <v>717741.896603</v>
      </c>
      <c r="G41" s="71">
        <f>IF((F41="pas de valeur"),"pas de valeur",(F41/F$43))</f>
        <v>0.5418338965774433</v>
      </c>
      <c r="H41" s="46">
        <f>IF((H40="pas de valeur"),"pas de valeur",('Données - Exposition au bruit'!E22-H40))</f>
        <v>1128821.3286508878</v>
      </c>
      <c r="I41" s="71">
        <f>IF((H41="pas de valeur"),"pas de valeur",(H41/H$43))</f>
        <v>0.85216379584003343</v>
      </c>
      <c r="J41" s="58"/>
    </row>
    <row r="42" spans="2:10" ht="15" customHeight="1">
      <c r="B42" s="214" t="s">
        <v>96</v>
      </c>
      <c r="C42" s="215"/>
      <c r="D42" s="46">
        <f>IF((D40="pas de valeur"),D43,(D43-D40-D41))</f>
        <v>195709.00000000012</v>
      </c>
      <c r="E42" s="71">
        <f>D42/D$43</f>
        <v>0.14774359775729953</v>
      </c>
      <c r="F42" s="46">
        <f>IF((F40="pas de valeur"),F43,(F43-F40-F41))</f>
        <v>553966.99999999988</v>
      </c>
      <c r="G42" s="71">
        <f>F42/F$43</f>
        <v>0.41819782237310443</v>
      </c>
      <c r="H42" s="46">
        <f>IF((H40="pas de valeur"),H43,(H43-H40-H41))</f>
        <v>195709</v>
      </c>
      <c r="I42" s="71">
        <f>H42/H$43</f>
        <v>0.14774359775729945</v>
      </c>
      <c r="J42" s="58"/>
    </row>
    <row r="43" spans="2:10">
      <c r="B43" s="214" t="s">
        <v>97</v>
      </c>
      <c r="C43" s="215"/>
      <c r="D43" s="46">
        <f>'Données - Exposition au bruit'!$L$4</f>
        <v>1324653</v>
      </c>
      <c r="E43" s="71">
        <f>D43/D43</f>
        <v>1</v>
      </c>
      <c r="F43" s="46">
        <f>'Données - Exposition au bruit'!$L$4</f>
        <v>1324653</v>
      </c>
      <c r="G43" s="71">
        <f>F43/F43</f>
        <v>1</v>
      </c>
      <c r="H43" s="46">
        <f>'Données - Exposition au bruit'!$L$4</f>
        <v>1324653</v>
      </c>
      <c r="I43" s="71">
        <f>H43/H43</f>
        <v>1</v>
      </c>
      <c r="J43" s="58"/>
    </row>
    <row r="44" spans="2:10">
      <c r="B44" s="9" t="s">
        <v>103</v>
      </c>
      <c r="J44" s="58"/>
    </row>
    <row r="45" spans="2:10">
      <c r="J45" s="58"/>
    </row>
    <row r="46" spans="2:10" ht="15" customHeight="1">
      <c r="J46" s="58"/>
    </row>
    <row r="47" spans="2:10" ht="15" customHeight="1">
      <c r="J47" s="58"/>
    </row>
    <row r="48" spans="2:10">
      <c r="J48" s="58"/>
    </row>
    <row r="49" spans="10:10">
      <c r="J49" s="58"/>
    </row>
    <row r="50" spans="10:10">
      <c r="J50" s="58"/>
    </row>
    <row r="51" spans="10:10">
      <c r="J51" s="58"/>
    </row>
    <row r="52" spans="10:10">
      <c r="J52" s="58"/>
    </row>
    <row r="53" spans="10:10">
      <c r="J53" s="58"/>
    </row>
    <row r="54" spans="10:10">
      <c r="J54" s="58"/>
    </row>
    <row r="55" spans="10:10">
      <c r="J55" s="58"/>
    </row>
    <row r="56" spans="10:10">
      <c r="J56" s="58"/>
    </row>
    <row r="57" spans="10:10">
      <c r="J57" s="58"/>
    </row>
    <row r="58" spans="10:10" ht="15" customHeight="1">
      <c r="J58" s="58"/>
    </row>
    <row r="59" spans="10:10">
      <c r="J59" s="58"/>
    </row>
    <row r="60" spans="10:10">
      <c r="J60" s="58"/>
    </row>
    <row r="61" spans="10:10">
      <c r="J61" s="58"/>
    </row>
    <row r="62" spans="10:10">
      <c r="J62" s="58"/>
    </row>
    <row r="63" spans="10:10">
      <c r="J63" s="58"/>
    </row>
    <row r="64" spans="10:10">
      <c r="J64" s="58"/>
    </row>
    <row r="65" spans="2:10">
      <c r="J65" s="58"/>
    </row>
    <row r="66" spans="2:10">
      <c r="J66" s="58"/>
    </row>
    <row r="67" spans="2:10">
      <c r="J67" s="58"/>
    </row>
    <row r="68" spans="2:10" ht="12.75" customHeight="1">
      <c r="J68" s="58"/>
    </row>
    <row r="69" spans="2:10" ht="7.5" customHeight="1"/>
    <row r="70" spans="2:10">
      <c r="B70" s="35" t="s">
        <v>92</v>
      </c>
      <c r="F70" s="201" t="str">
        <f>F36</f>
        <v>Métropole de Lyon</v>
      </c>
      <c r="G70" s="202"/>
      <c r="H70" s="57" t="str">
        <f>H36</f>
        <v>Échéance :</v>
      </c>
      <c r="I70" s="58">
        <f>I36</f>
        <v>3</v>
      </c>
      <c r="J70" s="58"/>
    </row>
    <row r="71" spans="2:10" ht="15" customHeight="1">
      <c r="J71" s="58"/>
    </row>
    <row r="72" spans="2:10">
      <c r="B72" s="207" t="s">
        <v>115</v>
      </c>
      <c r="C72" s="208"/>
      <c r="D72" s="207" t="s">
        <v>49</v>
      </c>
      <c r="E72" s="208"/>
      <c r="F72" s="210" t="s">
        <v>50</v>
      </c>
      <c r="G72" s="211"/>
      <c r="H72" s="58"/>
    </row>
    <row r="73" spans="2:10">
      <c r="B73" s="184"/>
      <c r="C73" s="209"/>
      <c r="D73" s="184"/>
      <c r="E73" s="209"/>
      <c r="F73" s="212"/>
      <c r="G73" s="213"/>
      <c r="H73" s="58"/>
    </row>
    <row r="74" spans="2:10">
      <c r="B74" s="205" t="s">
        <v>94</v>
      </c>
      <c r="C74" s="206"/>
      <c r="D74" s="49">
        <f>D7</f>
        <v>33333.733692750007</v>
      </c>
      <c r="E74" s="72">
        <f>IF((D74="pas de valeur"),"pas de valeur",(D74/D$77))</f>
        <v>2.5164125014437749E-2</v>
      </c>
      <c r="F74" s="49">
        <f>E7</f>
        <v>15701.447157500006</v>
      </c>
      <c r="G74" s="72">
        <f>IF((F74="pas de valeur"),"pas de valeur",(F74/F$77))</f>
        <v>1.1853253008523747E-2</v>
      </c>
      <c r="H74" s="58"/>
    </row>
    <row r="75" spans="2:10">
      <c r="B75" s="205" t="s">
        <v>95</v>
      </c>
      <c r="C75" s="206"/>
      <c r="D75" s="49">
        <f>IF((D74="pas de valeur"),"pas de valeur",('Données - Exposition au bruit'!J22-D74))</f>
        <v>133827.26630724999</v>
      </c>
      <c r="E75" s="72">
        <f>IF((D75="pas de valeur"),"pas de valeur",(D75/D$77))</f>
        <v>0.10102816836352614</v>
      </c>
      <c r="F75" s="49">
        <f>IF((F74="pas de valeur"),"pas de valeur",('Données - Exposition au bruit'!J44-F74))</f>
        <v>110548.55284249999</v>
      </c>
      <c r="G75" s="72">
        <f>IF((F75="pas de valeur"),"pas de valeur",(F75/F$77))</f>
        <v>8.3454725760255699E-2</v>
      </c>
    </row>
    <row r="76" spans="2:10">
      <c r="B76" s="205" t="s">
        <v>96</v>
      </c>
      <c r="C76" s="206"/>
      <c r="D76" s="49">
        <f>IF((D74="pas de valeur"),D77,(D77-D74-D75))</f>
        <v>1157492</v>
      </c>
      <c r="E76" s="72">
        <f>D76/D$77</f>
        <v>0.87380770662203611</v>
      </c>
      <c r="F76" s="49">
        <f>IF((F74="pas de valeur"),F77,(F77-F74-F75))</f>
        <v>1198403</v>
      </c>
      <c r="G76" s="72">
        <f>F76/F$77</f>
        <v>0.9046920212312205</v>
      </c>
    </row>
    <row r="77" spans="2:10">
      <c r="B77" s="205" t="s">
        <v>97</v>
      </c>
      <c r="C77" s="206"/>
      <c r="D77" s="49">
        <f>'Données - Exposition au bruit'!$L$4</f>
        <v>1324653</v>
      </c>
      <c r="E77" s="72">
        <f>D77/D77</f>
        <v>1</v>
      </c>
      <c r="F77" s="49">
        <f>'Données - Exposition au bruit'!$L$4</f>
        <v>1324653</v>
      </c>
      <c r="G77" s="72">
        <f>F77/F77</f>
        <v>1</v>
      </c>
    </row>
    <row r="102" spans="2:10" ht="14.25" customHeight="1"/>
    <row r="103" spans="2:10" ht="7.5" customHeight="1"/>
    <row r="104" spans="2:10">
      <c r="B104" s="35" t="s">
        <v>92</v>
      </c>
      <c r="F104" s="201" t="str">
        <f>F70</f>
        <v>Métropole de Lyon</v>
      </c>
      <c r="G104" s="202"/>
      <c r="H104" s="57" t="str">
        <f>H70</f>
        <v>Échéance :</v>
      </c>
      <c r="I104" s="58">
        <f>I70</f>
        <v>3</v>
      </c>
      <c r="J104" s="58"/>
    </row>
    <row r="105" spans="2:10" ht="15" customHeight="1">
      <c r="J105" s="58"/>
    </row>
    <row r="106" spans="2:10">
      <c r="B106" s="207" t="s">
        <v>114</v>
      </c>
      <c r="C106" s="208"/>
      <c r="D106" s="207" t="s">
        <v>49</v>
      </c>
      <c r="E106" s="208"/>
      <c r="F106" s="210" t="s">
        <v>50</v>
      </c>
      <c r="G106" s="211"/>
    </row>
    <row r="107" spans="2:10">
      <c r="B107" s="184"/>
      <c r="C107" s="209"/>
      <c r="D107" s="184"/>
      <c r="E107" s="209"/>
      <c r="F107" s="212"/>
      <c r="G107" s="213"/>
    </row>
    <row r="108" spans="2:10" ht="15" customHeight="1">
      <c r="B108" s="203" t="s">
        <v>94</v>
      </c>
      <c r="C108" s="204"/>
      <c r="D108" s="52">
        <f>D8</f>
        <v>39.726309000000001</v>
      </c>
      <c r="E108" s="73">
        <f>IF((D108="pas de valeur"),"pas de valeur",(D108/D$111))</f>
        <v>2.9989973978090867E-5</v>
      </c>
      <c r="F108" s="52" t="str">
        <f>E8</f>
        <v>pas de valeur</v>
      </c>
      <c r="G108" s="73" t="str">
        <f>IF((F108="pas de valeur"),"pas de valeur",(F108/F$111))</f>
        <v>pas de valeur</v>
      </c>
    </row>
    <row r="109" spans="2:10">
      <c r="B109" s="203" t="s">
        <v>95</v>
      </c>
      <c r="C109" s="204"/>
      <c r="D109" s="52">
        <f>IF((D105="pas de valeur"),"pas de valeur",('Données - Exposition au bruit'!O22-D105))</f>
        <v>117</v>
      </c>
      <c r="E109" s="73">
        <f>IF((D109="pas de valeur"),"pas de valeur",(D109/D$111))</f>
        <v>8.8325017948096601E-5</v>
      </c>
      <c r="F109" s="52">
        <f>IF((F105="pas de valeur"),"pas de valeur",('Données - Exposition au bruit'!O44-F105))</f>
        <v>0</v>
      </c>
      <c r="G109" s="73">
        <f>IF((F109="pas de valeur"),"pas de valeur",(F109/F$111))</f>
        <v>0</v>
      </c>
    </row>
    <row r="110" spans="2:10">
      <c r="B110" s="203" t="s">
        <v>96</v>
      </c>
      <c r="C110" s="204"/>
      <c r="D110" s="52">
        <f>IF((D105="pas de valeur"),D111,(D111-D105-D109))</f>
        <v>1324536</v>
      </c>
      <c r="E110" s="73">
        <f>D110/D$111</f>
        <v>0.99991167498205191</v>
      </c>
      <c r="F110" s="52">
        <f>IF((F105="pas de valeur"),F111,(F111-F105-F109))</f>
        <v>1324653</v>
      </c>
      <c r="G110" s="73">
        <f>F110/F$111</f>
        <v>1</v>
      </c>
    </row>
    <row r="111" spans="2:10">
      <c r="B111" s="203" t="s">
        <v>97</v>
      </c>
      <c r="C111" s="204"/>
      <c r="D111" s="52">
        <f>'Données - Exposition au bruit'!$L$4</f>
        <v>1324653</v>
      </c>
      <c r="E111" s="73">
        <f>D111/D$111</f>
        <v>1</v>
      </c>
      <c r="F111" s="52">
        <f>'Données - Exposition au bruit'!$L$4</f>
        <v>1324653</v>
      </c>
      <c r="G111" s="73">
        <f>F111/F$111</f>
        <v>1</v>
      </c>
    </row>
    <row r="136" ht="12.75" customHeight="1"/>
  </sheetData>
  <sheetProtection password="CA02" sheet="1" objects="1" scenarios="1"/>
  <mergeCells count="37">
    <mergeCell ref="F2:G2"/>
    <mergeCell ref="B38:C39"/>
    <mergeCell ref="B40:C40"/>
    <mergeCell ref="B4:C5"/>
    <mergeCell ref="B6:C6"/>
    <mergeCell ref="B7:C7"/>
    <mergeCell ref="B8:C8"/>
    <mergeCell ref="B9:C9"/>
    <mergeCell ref="B10:C10"/>
    <mergeCell ref="B42:C42"/>
    <mergeCell ref="B41:C41"/>
    <mergeCell ref="D38:E39"/>
    <mergeCell ref="H4:H5"/>
    <mergeCell ref="B43:C43"/>
    <mergeCell ref="H38:I39"/>
    <mergeCell ref="F36:G36"/>
    <mergeCell ref="F38:G39"/>
    <mergeCell ref="D4:D5"/>
    <mergeCell ref="E4:E5"/>
    <mergeCell ref="F4:F5"/>
    <mergeCell ref="G4:G5"/>
    <mergeCell ref="F70:G70"/>
    <mergeCell ref="F104:G104"/>
    <mergeCell ref="B109:C109"/>
    <mergeCell ref="B110:C110"/>
    <mergeCell ref="B111:C111"/>
    <mergeCell ref="B74:C74"/>
    <mergeCell ref="B75:C75"/>
    <mergeCell ref="B76:C76"/>
    <mergeCell ref="B77:C77"/>
    <mergeCell ref="B72:C73"/>
    <mergeCell ref="D72:E73"/>
    <mergeCell ref="F72:G73"/>
    <mergeCell ref="B106:C107"/>
    <mergeCell ref="D106:E107"/>
    <mergeCell ref="F106:G107"/>
    <mergeCell ref="B108:C108"/>
  </mergeCells>
  <pageMargins left="0.7" right="0.7" top="0.75" bottom="0.75" header="0.3" footer="0.3"/>
  <pageSetup paperSize="9" fitToWidth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B1:K33"/>
  <sheetViews>
    <sheetView showGridLines="0" zoomScaleNormal="100" workbookViewId="0"/>
  </sheetViews>
  <sheetFormatPr baseColWidth="10" defaultRowHeight="15"/>
  <cols>
    <col min="1" max="1" width="1.42578125" style="9" customWidth="1"/>
    <col min="2" max="6" width="17.85546875" style="9" customWidth="1"/>
    <col min="7" max="7" width="1.42578125" style="9" customWidth="1"/>
    <col min="8" max="8" width="11.42578125" style="9"/>
    <col min="9" max="9" width="12.85546875" style="9" customWidth="1"/>
    <col min="10" max="11" width="17.140625" style="9" customWidth="1"/>
    <col min="12" max="12" width="21.42578125" style="9" customWidth="1"/>
    <col min="13" max="13" width="12.85546875" style="9" customWidth="1"/>
    <col min="14" max="16384" width="11.42578125" style="9"/>
  </cols>
  <sheetData>
    <row r="1" spans="2:11" ht="7.5" customHeight="1"/>
    <row r="2" spans="2:11" ht="15.75">
      <c r="B2" s="24" t="s">
        <v>32</v>
      </c>
      <c r="C2" s="25"/>
      <c r="D2" s="25"/>
      <c r="E2" s="25"/>
      <c r="F2" s="25"/>
      <c r="K2" s="26"/>
    </row>
    <row r="3" spans="2:11" ht="7.5" customHeight="1"/>
    <row r="4" spans="2:11" ht="30" customHeight="1">
      <c r="B4" s="235" t="s">
        <v>33</v>
      </c>
      <c r="C4" s="235" t="s">
        <v>34</v>
      </c>
      <c r="D4" s="235" t="s">
        <v>35</v>
      </c>
      <c r="E4" s="235" t="s">
        <v>56</v>
      </c>
      <c r="F4" s="235" t="s">
        <v>73</v>
      </c>
    </row>
    <row r="5" spans="2:11" ht="18" customHeight="1">
      <c r="B5" s="235"/>
      <c r="C5" s="235"/>
      <c r="D5" s="235"/>
      <c r="E5" s="235"/>
      <c r="F5" s="235"/>
    </row>
    <row r="6" spans="2:11">
      <c r="B6" s="14" t="s">
        <v>14</v>
      </c>
      <c r="C6" s="14">
        <v>57.5</v>
      </c>
      <c r="D6" s="27">
        <f>'Données - Exposition au bruit'!E12</f>
        <v>314267</v>
      </c>
      <c r="E6" s="15">
        <f>(78.927-(3.1162*C6)+(0.0342*(C6^2)))/100</f>
        <v>0.1281925000000001</v>
      </c>
      <c r="F6" s="27">
        <f>D6*E6</f>
        <v>40286.672397500028</v>
      </c>
      <c r="H6" s="29"/>
    </row>
    <row r="7" spans="2:11">
      <c r="B7" s="14" t="s">
        <v>17</v>
      </c>
      <c r="C7" s="14">
        <v>62.5</v>
      </c>
      <c r="D7" s="27">
        <f>'Données - Exposition au bruit'!E14</f>
        <v>386972</v>
      </c>
      <c r="E7" s="15">
        <f t="shared" ref="E7:E10" si="0">(78.927-(3.1162*C7)+(0.0342*(C7^2)))/100</f>
        <v>0.17758249999999989</v>
      </c>
      <c r="F7" s="27">
        <f t="shared" ref="F7:F10" si="1">D7*E7</f>
        <v>68719.455189999964</v>
      </c>
      <c r="H7" s="29"/>
    </row>
    <row r="8" spans="2:11">
      <c r="B8" s="14" t="s">
        <v>20</v>
      </c>
      <c r="C8" s="14">
        <v>67.5</v>
      </c>
      <c r="D8" s="27">
        <f>'Données - Exposition au bruit'!E16</f>
        <v>309665</v>
      </c>
      <c r="E8" s="15">
        <f t="shared" si="0"/>
        <v>0.24407250000000033</v>
      </c>
      <c r="F8" s="27">
        <f t="shared" si="1"/>
        <v>75580.710712500106</v>
      </c>
      <c r="H8" s="29"/>
    </row>
    <row r="9" spans="2:11">
      <c r="B9" s="14" t="s">
        <v>23</v>
      </c>
      <c r="C9" s="14">
        <v>72.5</v>
      </c>
      <c r="D9" s="27">
        <f>'Données - Exposition au bruit'!E18</f>
        <v>109460</v>
      </c>
      <c r="E9" s="15">
        <f t="shared" si="0"/>
        <v>0.32766250000000013</v>
      </c>
      <c r="F9" s="27">
        <f t="shared" si="1"/>
        <v>35865.937250000017</v>
      </c>
      <c r="H9" s="29"/>
    </row>
    <row r="10" spans="2:11">
      <c r="B10" s="14" t="s">
        <v>36</v>
      </c>
      <c r="C10" s="14">
        <v>77.5</v>
      </c>
      <c r="D10" s="27">
        <f>'Données - Exposition au bruit'!E20</f>
        <v>8580</v>
      </c>
      <c r="E10" s="15">
        <f t="shared" si="0"/>
        <v>0.42835250000000002</v>
      </c>
      <c r="F10" s="27">
        <f t="shared" si="1"/>
        <v>3675.2644500000001</v>
      </c>
      <c r="H10" s="29"/>
    </row>
    <row r="11" spans="2:11">
      <c r="B11" s="30" t="s">
        <v>24</v>
      </c>
      <c r="C11" s="30"/>
      <c r="D11" s="31">
        <f>SUM(D6:D10)</f>
        <v>1128944</v>
      </c>
      <c r="E11" s="33"/>
      <c r="F11" s="31">
        <f>SUM(F6:F10)</f>
        <v>224128.04000000012</v>
      </c>
      <c r="H11" s="29"/>
    </row>
    <row r="13" spans="2:11">
      <c r="B13" s="39" t="s">
        <v>37</v>
      </c>
      <c r="C13" s="40"/>
      <c r="D13" s="40"/>
      <c r="E13" s="40"/>
      <c r="F13" s="40"/>
    </row>
    <row r="14" spans="2:11" ht="7.5" customHeight="1"/>
    <row r="15" spans="2:11" ht="30" customHeight="1">
      <c r="B15" s="234" t="s">
        <v>33</v>
      </c>
      <c r="C15" s="234" t="s">
        <v>34</v>
      </c>
      <c r="D15" s="234" t="s">
        <v>35</v>
      </c>
      <c r="E15" s="234" t="s">
        <v>57</v>
      </c>
      <c r="F15" s="234" t="s">
        <v>74</v>
      </c>
    </row>
    <row r="16" spans="2:11" ht="18" customHeight="1">
      <c r="B16" s="234"/>
      <c r="C16" s="234"/>
      <c r="D16" s="234"/>
      <c r="E16" s="234"/>
      <c r="F16" s="234"/>
    </row>
    <row r="17" spans="2:11">
      <c r="B17" s="14" t="s">
        <v>14</v>
      </c>
      <c r="C17" s="14">
        <v>57.5</v>
      </c>
      <c r="D17" s="27">
        <f>'Données - Exposition au bruit'!J12</f>
        <v>84739</v>
      </c>
      <c r="E17" s="15">
        <f>(38.1596-(2.05538*C17)+(0.0285*(C17^2)))/100</f>
        <v>0.14203375000000007</v>
      </c>
      <c r="F17" s="27">
        <f>D17*E17</f>
        <v>12035.797941250006</v>
      </c>
    </row>
    <row r="18" spans="2:11">
      <c r="B18" s="14" t="s">
        <v>17</v>
      </c>
      <c r="C18" s="14">
        <v>62.5</v>
      </c>
      <c r="D18" s="27">
        <f>'Données - Exposition au bruit'!J14</f>
        <v>46013</v>
      </c>
      <c r="E18" s="15">
        <f t="shared" ref="E18:E21" si="2">(38.1596-(2.05538*C18)+(0.0285*(C18^2)))/100</f>
        <v>0.21026474999999992</v>
      </c>
      <c r="F18" s="27">
        <f t="shared" ref="F18:F21" si="3">D18*E18</f>
        <v>9674.9119417499969</v>
      </c>
    </row>
    <row r="19" spans="2:11">
      <c r="B19" s="14" t="s">
        <v>20</v>
      </c>
      <c r="C19" s="14">
        <v>67.5</v>
      </c>
      <c r="D19" s="27">
        <f>'Données - Exposition au bruit'!J16</f>
        <v>28482</v>
      </c>
      <c r="E19" s="15">
        <f t="shared" si="2"/>
        <v>0.29274575000000014</v>
      </c>
      <c r="F19" s="27">
        <f t="shared" si="3"/>
        <v>8337.9844515000041</v>
      </c>
    </row>
    <row r="20" spans="2:11">
      <c r="B20" s="14" t="s">
        <v>23</v>
      </c>
      <c r="C20" s="14">
        <v>72.5</v>
      </c>
      <c r="D20" s="27">
        <f>'Données - Exposition au bruit'!J18</f>
        <v>6146</v>
      </c>
      <c r="E20" s="15">
        <f t="shared" si="2"/>
        <v>0.38947674999999987</v>
      </c>
      <c r="F20" s="27">
        <f t="shared" si="3"/>
        <v>2393.724105499999</v>
      </c>
    </row>
    <row r="21" spans="2:11">
      <c r="B21" s="14" t="s">
        <v>36</v>
      </c>
      <c r="C21" s="14">
        <v>77.5</v>
      </c>
      <c r="D21" s="27">
        <f>'Données - Exposition au bruit'!J20</f>
        <v>1781</v>
      </c>
      <c r="E21" s="15">
        <f t="shared" si="2"/>
        <v>0.50045775000000003</v>
      </c>
      <c r="F21" s="27">
        <f t="shared" si="3"/>
        <v>891.31525275000001</v>
      </c>
    </row>
    <row r="22" spans="2:11">
      <c r="B22" s="30" t="s">
        <v>24</v>
      </c>
      <c r="C22" s="30"/>
      <c r="D22" s="31">
        <f>SUM(D17:D21)</f>
        <v>167161</v>
      </c>
      <c r="E22" s="41"/>
      <c r="F22" s="31">
        <f>SUM(F17:F21)</f>
        <v>33333.733692750007</v>
      </c>
    </row>
    <row r="23" spans="2:11">
      <c r="E23" s="21"/>
    </row>
    <row r="24" spans="2:11">
      <c r="B24" s="42" t="s">
        <v>38</v>
      </c>
      <c r="C24" s="43"/>
      <c r="D24" s="43"/>
      <c r="E24" s="44"/>
      <c r="F24" s="43"/>
    </row>
    <row r="25" spans="2:11" ht="7.5" customHeight="1">
      <c r="E25" s="21"/>
    </row>
    <row r="26" spans="2:11" ht="30" customHeight="1">
      <c r="B26" s="232" t="s">
        <v>33</v>
      </c>
      <c r="C26" s="232" t="s">
        <v>34</v>
      </c>
      <c r="D26" s="232" t="s">
        <v>35</v>
      </c>
      <c r="E26" s="233" t="s">
        <v>58</v>
      </c>
      <c r="F26" s="232" t="s">
        <v>75</v>
      </c>
      <c r="I26" s="35" t="s">
        <v>39</v>
      </c>
    </row>
    <row r="27" spans="2:11" ht="18" customHeight="1" thickBot="1">
      <c r="B27" s="232"/>
      <c r="C27" s="232"/>
      <c r="D27" s="232"/>
      <c r="E27" s="233"/>
      <c r="F27" s="232"/>
    </row>
    <row r="28" spans="2:11" ht="15" customHeight="1">
      <c r="B28" s="14" t="s">
        <v>14</v>
      </c>
      <c r="C28" s="14">
        <v>57.5</v>
      </c>
      <c r="D28" s="27">
        <f>'Données - Exposition au bruit'!O12</f>
        <v>84</v>
      </c>
      <c r="E28" s="15">
        <f>((-50.9693)+(1.0168*C28)+(0.0072*(C28^2)))/100</f>
        <v>0.31301699999999999</v>
      </c>
      <c r="F28" s="27">
        <f>D28*E28</f>
        <v>26.293427999999999</v>
      </c>
      <c r="I28" s="226" t="s">
        <v>40</v>
      </c>
      <c r="J28" s="230" t="s">
        <v>76</v>
      </c>
      <c r="K28" s="228" t="s">
        <v>66</v>
      </c>
    </row>
    <row r="29" spans="2:11" ht="15" customHeight="1">
      <c r="B29" s="14" t="s">
        <v>17</v>
      </c>
      <c r="C29" s="14">
        <v>62.5</v>
      </c>
      <c r="D29" s="27">
        <f>'Données - Exposition au bruit'!O14</f>
        <v>33</v>
      </c>
      <c r="E29" s="15">
        <f t="shared" ref="E29:E32" si="4">((-50.9693)+(1.0168*C29)+(0.0072*(C29^2)))/100</f>
        <v>0.407057</v>
      </c>
      <c r="F29" s="27">
        <f t="shared" ref="F29:F32" si="5">D29*E29</f>
        <v>13.432881</v>
      </c>
      <c r="I29" s="227"/>
      <c r="J29" s="231"/>
      <c r="K29" s="229"/>
    </row>
    <row r="30" spans="2:11">
      <c r="B30" s="14" t="s">
        <v>20</v>
      </c>
      <c r="C30" s="14">
        <v>67.5</v>
      </c>
      <c r="D30" s="27">
        <f>'Données - Exposition au bruit'!O16</f>
        <v>0</v>
      </c>
      <c r="E30" s="15">
        <f t="shared" si="4"/>
        <v>0.50469700000000006</v>
      </c>
      <c r="F30" s="27">
        <f t="shared" si="5"/>
        <v>0</v>
      </c>
      <c r="I30" s="45" t="s">
        <v>3</v>
      </c>
      <c r="J30" s="46">
        <f>IF(COUNTA('Données - Exposition au bruit'!E12:E20)=0,"pas de valeur",F11)</f>
        <v>224128.04000000012</v>
      </c>
      <c r="K30" s="47">
        <f>IF((D11=0),0,(F11/D11))</f>
        <v>0.19852892614691262</v>
      </c>
    </row>
    <row r="31" spans="2:11">
      <c r="B31" s="14" t="s">
        <v>23</v>
      </c>
      <c r="C31" s="14">
        <v>72.5</v>
      </c>
      <c r="D31" s="27">
        <f>'Données - Exposition au bruit'!O18</f>
        <v>0</v>
      </c>
      <c r="E31" s="15">
        <f t="shared" si="4"/>
        <v>0.60593699999999995</v>
      </c>
      <c r="F31" s="27">
        <f t="shared" si="5"/>
        <v>0</v>
      </c>
      <c r="I31" s="48" t="s">
        <v>4</v>
      </c>
      <c r="J31" s="49">
        <f>IF(COUNTA('Données - Exposition au bruit'!J12:J20)=0,"pas de valeur",F22)</f>
        <v>33333.733692750007</v>
      </c>
      <c r="K31" s="50">
        <f>IF((D22=0),0,(F22/D22))</f>
        <v>0.19941094928093281</v>
      </c>
    </row>
    <row r="32" spans="2:11">
      <c r="B32" s="14" t="s">
        <v>36</v>
      </c>
      <c r="C32" s="14">
        <v>77.5</v>
      </c>
      <c r="D32" s="27">
        <f>'Données - Exposition au bruit'!O20</f>
        <v>0</v>
      </c>
      <c r="E32" s="15">
        <f t="shared" si="4"/>
        <v>0.71077699999999988</v>
      </c>
      <c r="F32" s="27">
        <f t="shared" si="5"/>
        <v>0</v>
      </c>
      <c r="I32" s="51" t="s">
        <v>41</v>
      </c>
      <c r="J32" s="52">
        <f>IF(COUNTA('Données - Exposition au bruit'!O12:O20)=0,"pas de valeur",F33)</f>
        <v>39.726309000000001</v>
      </c>
      <c r="K32" s="53">
        <f>IF((D33=0),0,(F33/D33))</f>
        <v>0.33954110256410258</v>
      </c>
    </row>
    <row r="33" spans="2:11" ht="15.75" thickBot="1">
      <c r="B33" s="30" t="s">
        <v>24</v>
      </c>
      <c r="C33" s="30"/>
      <c r="D33" s="31">
        <f>SUM(D28:D32)</f>
        <v>117</v>
      </c>
      <c r="E33" s="33"/>
      <c r="F33" s="31">
        <f>SUM(F28:F32)</f>
        <v>39.726309000000001</v>
      </c>
      <c r="I33" s="54" t="s">
        <v>24</v>
      </c>
      <c r="J33" s="55">
        <f>SUM(J30:J32)</f>
        <v>257501.50000175013</v>
      </c>
      <c r="K33" s="56"/>
    </row>
  </sheetData>
  <sheetProtection password="CA02" sheet="1" objects="1" scenarios="1"/>
  <mergeCells count="18">
    <mergeCell ref="B4:B5"/>
    <mergeCell ref="C4:C5"/>
    <mergeCell ref="D4:D5"/>
    <mergeCell ref="E4:E5"/>
    <mergeCell ref="F4:F5"/>
    <mergeCell ref="B15:B16"/>
    <mergeCell ref="C15:C16"/>
    <mergeCell ref="D15:D16"/>
    <mergeCell ref="E15:E16"/>
    <mergeCell ref="F15:F16"/>
    <mergeCell ref="I28:I29"/>
    <mergeCell ref="K28:K29"/>
    <mergeCell ref="J28:J29"/>
    <mergeCell ref="B26:B27"/>
    <mergeCell ref="C26:C27"/>
    <mergeCell ref="D26:D27"/>
    <mergeCell ref="E26:E27"/>
    <mergeCell ref="F26:F27"/>
  </mergeCells>
  <pageMargins left="0.7" right="0.7" top="0.75" bottom="0.75" header="0.3" footer="0.3"/>
  <pageSetup paperSize="9" scale="52" fitToHeight="0" orientation="landscape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K33"/>
  <sheetViews>
    <sheetView showGridLines="0" workbookViewId="0"/>
  </sheetViews>
  <sheetFormatPr baseColWidth="10" defaultRowHeight="15"/>
  <cols>
    <col min="1" max="1" width="1.42578125" style="9" customWidth="1"/>
    <col min="2" max="6" width="17.85546875" style="9" customWidth="1"/>
    <col min="7" max="7" width="1.42578125" style="9" customWidth="1"/>
    <col min="8" max="8" width="11.42578125" style="9"/>
    <col min="9" max="9" width="12.85546875" style="9" customWidth="1"/>
    <col min="10" max="11" width="17.140625" style="9" customWidth="1"/>
    <col min="12" max="12" width="21.42578125" style="9" customWidth="1"/>
    <col min="13" max="13" width="12.85546875" style="9" customWidth="1"/>
    <col min="14" max="16384" width="11.42578125" style="9"/>
  </cols>
  <sheetData>
    <row r="1" spans="2:11" ht="7.5" customHeight="1"/>
    <row r="2" spans="2:11" ht="15.75">
      <c r="B2" s="24" t="s">
        <v>32</v>
      </c>
      <c r="C2" s="25"/>
      <c r="D2" s="25"/>
      <c r="E2" s="25"/>
      <c r="F2" s="25"/>
      <c r="K2" s="26"/>
    </row>
    <row r="3" spans="2:11" ht="7.5" customHeight="1"/>
    <row r="4" spans="2:11" ht="30" customHeight="1">
      <c r="B4" s="240" t="s">
        <v>44</v>
      </c>
      <c r="C4" s="235" t="s">
        <v>45</v>
      </c>
      <c r="D4" s="235" t="s">
        <v>35</v>
      </c>
      <c r="E4" s="235" t="s">
        <v>59</v>
      </c>
      <c r="F4" s="235" t="s">
        <v>78</v>
      </c>
    </row>
    <row r="5" spans="2:11" ht="18" customHeight="1">
      <c r="B5" s="241"/>
      <c r="C5" s="235"/>
      <c r="D5" s="235"/>
      <c r="E5" s="235"/>
      <c r="F5" s="235"/>
    </row>
    <row r="6" spans="2:11">
      <c r="B6" s="14" t="s">
        <v>30</v>
      </c>
      <c r="C6" s="14">
        <v>52.5</v>
      </c>
      <c r="D6" s="27">
        <f>'Données - Exposition au bruit'!E34</f>
        <v>369753</v>
      </c>
      <c r="E6" s="17">
        <f>(19.4312-(0.9336*C6)+(0.0126*(C6^2)))/100</f>
        <v>5.1459500000000026E-2</v>
      </c>
      <c r="F6" s="27">
        <f>D6*E6</f>
        <v>19027.30450350001</v>
      </c>
      <c r="H6" s="29"/>
    </row>
    <row r="7" spans="2:11">
      <c r="B7" s="14" t="s">
        <v>14</v>
      </c>
      <c r="C7" s="14">
        <v>57.5</v>
      </c>
      <c r="D7" s="27">
        <f>'Données - Exposition au bruit'!E36</f>
        <v>270843</v>
      </c>
      <c r="E7" s="17">
        <f t="shared" ref="E7:E10" si="0">(19.4312-(0.9336*C7)+(0.0126*(C7^2)))/100</f>
        <v>7.4079499999999993E-2</v>
      </c>
      <c r="F7" s="27">
        <f t="shared" ref="F7:F10" si="1">D7*E7</f>
        <v>20063.9140185</v>
      </c>
      <c r="H7" s="29"/>
    </row>
    <row r="8" spans="2:11">
      <c r="B8" s="14" t="s">
        <v>17</v>
      </c>
      <c r="C8" s="14">
        <v>62.5</v>
      </c>
      <c r="D8" s="27">
        <f>'Données - Exposition au bruit'!E38</f>
        <v>119122</v>
      </c>
      <c r="E8" s="17">
        <f t="shared" si="0"/>
        <v>0.10299949999999995</v>
      </c>
      <c r="F8" s="27">
        <f t="shared" si="1"/>
        <v>12269.506438999993</v>
      </c>
      <c r="H8" s="29"/>
    </row>
    <row r="9" spans="2:11">
      <c r="B9" s="14" t="s">
        <v>20</v>
      </c>
      <c r="C9" s="14">
        <v>67.5</v>
      </c>
      <c r="D9" s="27">
        <f>'Données - Exposition au bruit'!E40</f>
        <v>9345</v>
      </c>
      <c r="E9" s="17">
        <f t="shared" si="0"/>
        <v>0.13821950000000002</v>
      </c>
      <c r="F9" s="27">
        <f t="shared" si="1"/>
        <v>1291.6612275000002</v>
      </c>
      <c r="H9" s="29"/>
    </row>
    <row r="10" spans="2:11">
      <c r="B10" s="14" t="s">
        <v>31</v>
      </c>
      <c r="C10" s="14">
        <v>72.5</v>
      </c>
      <c r="D10" s="27">
        <f>'Données - Exposition au bruit'!E42</f>
        <v>1623</v>
      </c>
      <c r="E10" s="17">
        <f t="shared" si="0"/>
        <v>0.17973950000000016</v>
      </c>
      <c r="F10" s="27">
        <f t="shared" si="1"/>
        <v>291.71720850000025</v>
      </c>
      <c r="H10" s="29"/>
    </row>
    <row r="11" spans="2:11">
      <c r="B11" s="30" t="s">
        <v>24</v>
      </c>
      <c r="C11" s="30"/>
      <c r="D11" s="31">
        <f>SUM(D6:D10)</f>
        <v>770686</v>
      </c>
      <c r="E11" s="33"/>
      <c r="F11" s="31">
        <f>SUM(F6:F10)</f>
        <v>52944.103396999999</v>
      </c>
      <c r="H11" s="29"/>
    </row>
    <row r="13" spans="2:11">
      <c r="B13" s="39" t="s">
        <v>37</v>
      </c>
      <c r="C13" s="40"/>
      <c r="D13" s="40"/>
      <c r="E13" s="40"/>
      <c r="F13" s="40"/>
    </row>
    <row r="14" spans="2:11" ht="7.5" customHeight="1"/>
    <row r="15" spans="2:11" ht="30" customHeight="1">
      <c r="B15" s="234" t="s">
        <v>44</v>
      </c>
      <c r="C15" s="234" t="s">
        <v>45</v>
      </c>
      <c r="D15" s="234" t="s">
        <v>35</v>
      </c>
      <c r="E15" s="234" t="s">
        <v>60</v>
      </c>
      <c r="F15" s="234" t="s">
        <v>79</v>
      </c>
    </row>
    <row r="16" spans="2:11" ht="18" customHeight="1">
      <c r="B16" s="234"/>
      <c r="C16" s="234"/>
      <c r="D16" s="234"/>
      <c r="E16" s="234"/>
      <c r="F16" s="234"/>
    </row>
    <row r="17" spans="2:11">
      <c r="B17" s="14" t="s">
        <v>30</v>
      </c>
      <c r="C17" s="14">
        <v>52.5</v>
      </c>
      <c r="D17" s="27">
        <f>'Données - Exposition au bruit'!J34</f>
        <v>63932</v>
      </c>
      <c r="E17" s="17">
        <f>(67.5406-(3.1852*C17)+(0.0391*(C17^2)))/100</f>
        <v>8.0869749999999949E-2</v>
      </c>
      <c r="F17" s="27">
        <f>D17*E17</f>
        <v>5170.164856999997</v>
      </c>
    </row>
    <row r="18" spans="2:11">
      <c r="B18" s="14" t="s">
        <v>14</v>
      </c>
      <c r="C18" s="14">
        <v>57.5</v>
      </c>
      <c r="D18" s="27">
        <f>'Données - Exposition au bruit'!J36</f>
        <v>42783</v>
      </c>
      <c r="E18" s="17">
        <f t="shared" ref="E18:E21" si="2">(67.5406-(3.1852*C18)+(0.0391*(C18^2)))/100</f>
        <v>0.13665975000000016</v>
      </c>
      <c r="F18" s="27">
        <f t="shared" ref="F18:F21" si="3">D18*E18</f>
        <v>5846.7140842500066</v>
      </c>
    </row>
    <row r="19" spans="2:11">
      <c r="B19" s="14" t="s">
        <v>17</v>
      </c>
      <c r="C19" s="14">
        <v>62.5</v>
      </c>
      <c r="D19" s="27">
        <f>'Données - Exposition au bruit'!J38</f>
        <v>14537</v>
      </c>
      <c r="E19" s="17">
        <f t="shared" si="2"/>
        <v>0.21199974999999996</v>
      </c>
      <c r="F19" s="27">
        <f t="shared" si="3"/>
        <v>3081.8403657499994</v>
      </c>
    </row>
    <row r="20" spans="2:11">
      <c r="B20" s="14" t="s">
        <v>20</v>
      </c>
      <c r="C20" s="14">
        <v>67.5</v>
      </c>
      <c r="D20" s="27">
        <f>'Données - Exposition au bruit'!J40</f>
        <v>4396</v>
      </c>
      <c r="E20" s="17">
        <f t="shared" si="2"/>
        <v>0.30688975000000029</v>
      </c>
      <c r="F20" s="27">
        <f t="shared" si="3"/>
        <v>1349.0873410000013</v>
      </c>
    </row>
    <row r="21" spans="2:11">
      <c r="B21" s="14" t="s">
        <v>31</v>
      </c>
      <c r="C21" s="14">
        <v>72.5</v>
      </c>
      <c r="D21" s="27">
        <f>'Données - Exposition au bruit'!J42</f>
        <v>602</v>
      </c>
      <c r="E21" s="17">
        <f t="shared" si="2"/>
        <v>0.42132975000000045</v>
      </c>
      <c r="F21" s="27">
        <f t="shared" si="3"/>
        <v>253.64050950000026</v>
      </c>
    </row>
    <row r="22" spans="2:11">
      <c r="B22" s="30" t="s">
        <v>24</v>
      </c>
      <c r="C22" s="30"/>
      <c r="D22" s="31">
        <f>SUM(D17:D21)</f>
        <v>126250</v>
      </c>
      <c r="E22" s="41"/>
      <c r="F22" s="31">
        <f>SUM(F17:F21)</f>
        <v>15701.447157500006</v>
      </c>
    </row>
    <row r="23" spans="2:11">
      <c r="E23" s="21"/>
    </row>
    <row r="24" spans="2:11">
      <c r="B24" s="42" t="s">
        <v>38</v>
      </c>
      <c r="C24" s="43"/>
      <c r="D24" s="43"/>
      <c r="E24" s="44"/>
      <c r="F24" s="43"/>
    </row>
    <row r="25" spans="2:11" ht="7.5" customHeight="1">
      <c r="E25" s="21"/>
    </row>
    <row r="26" spans="2:11" ht="30" customHeight="1">
      <c r="B26" s="232" t="s">
        <v>44</v>
      </c>
      <c r="C26" s="232" t="s">
        <v>45</v>
      </c>
      <c r="D26" s="232" t="s">
        <v>35</v>
      </c>
      <c r="E26" s="233" t="s">
        <v>61</v>
      </c>
      <c r="F26" s="232" t="s">
        <v>80</v>
      </c>
      <c r="I26" s="35" t="s">
        <v>39</v>
      </c>
    </row>
    <row r="27" spans="2:11" ht="18" customHeight="1" thickBot="1">
      <c r="B27" s="232"/>
      <c r="C27" s="232"/>
      <c r="D27" s="232"/>
      <c r="E27" s="233"/>
      <c r="F27" s="232"/>
    </row>
    <row r="28" spans="2:11" ht="15" customHeight="1">
      <c r="B28" s="14" t="s">
        <v>30</v>
      </c>
      <c r="C28" s="14">
        <v>52.5</v>
      </c>
      <c r="D28" s="27">
        <f>'Données - Exposition au bruit'!O34</f>
        <v>0</v>
      </c>
      <c r="E28" s="17">
        <f>(16.7885-(0.9293*C28)+(0.0198*(C28^2)))/100</f>
        <v>0.22574000000000005</v>
      </c>
      <c r="F28" s="27">
        <f>D28*E28</f>
        <v>0</v>
      </c>
      <c r="I28" s="236" t="s">
        <v>40</v>
      </c>
      <c r="J28" s="230" t="s">
        <v>77</v>
      </c>
      <c r="K28" s="238" t="s">
        <v>66</v>
      </c>
    </row>
    <row r="29" spans="2:11" ht="15" customHeight="1">
      <c r="B29" s="14" t="s">
        <v>14</v>
      </c>
      <c r="C29" s="14">
        <v>57.5</v>
      </c>
      <c r="D29" s="27">
        <f>'Données - Exposition au bruit'!O36</f>
        <v>0</v>
      </c>
      <c r="E29" s="17">
        <f t="shared" ref="E29:E32" si="4">(16.7885-(0.9293*C29)+(0.0198*(C29^2)))/100</f>
        <v>0.28817500000000001</v>
      </c>
      <c r="F29" s="27">
        <f t="shared" ref="F29:F32" si="5">D29*E29</f>
        <v>0</v>
      </c>
      <c r="I29" s="237"/>
      <c r="J29" s="231"/>
      <c r="K29" s="239"/>
    </row>
    <row r="30" spans="2:11">
      <c r="B30" s="14" t="s">
        <v>17</v>
      </c>
      <c r="C30" s="14">
        <v>62.5</v>
      </c>
      <c r="D30" s="27">
        <f>'Données - Exposition au bruit'!O38</f>
        <v>0</v>
      </c>
      <c r="E30" s="17">
        <f t="shared" si="4"/>
        <v>0.36050999999999994</v>
      </c>
      <c r="F30" s="27">
        <f t="shared" si="5"/>
        <v>0</v>
      </c>
      <c r="I30" s="45" t="s">
        <v>3</v>
      </c>
      <c r="J30" s="46">
        <f>IF(COUNTA('Données - Exposition au bruit'!E34:E42)=0,"pas de valeur",F11)</f>
        <v>52944.103396999999</v>
      </c>
      <c r="K30" s="47">
        <f>IF((D11=0),0,(F11/D11))</f>
        <v>6.8697372726376243E-2</v>
      </c>
    </row>
    <row r="31" spans="2:11">
      <c r="B31" s="14" t="s">
        <v>20</v>
      </c>
      <c r="C31" s="14">
        <v>67.5</v>
      </c>
      <c r="D31" s="27">
        <f>'Données - Exposition au bruit'!O40</f>
        <v>0</v>
      </c>
      <c r="E31" s="17">
        <f t="shared" si="4"/>
        <v>0.44274500000000006</v>
      </c>
      <c r="F31" s="27">
        <f t="shared" si="5"/>
        <v>0</v>
      </c>
      <c r="I31" s="48" t="s">
        <v>4</v>
      </c>
      <c r="J31" s="49">
        <f>IF(COUNTA('Données - Exposition au bruit'!J34:J42)=0,"pas de valeur",F22)</f>
        <v>15701.447157500006</v>
      </c>
      <c r="K31" s="50">
        <f>IF((D22=0),0,(F22/D22))</f>
        <v>0.12436789827722777</v>
      </c>
    </row>
    <row r="32" spans="2:11">
      <c r="B32" s="14" t="s">
        <v>31</v>
      </c>
      <c r="C32" s="14">
        <v>72.5</v>
      </c>
      <c r="D32" s="27">
        <f>'Données - Exposition au bruit'!O42</f>
        <v>0</v>
      </c>
      <c r="E32" s="17">
        <f t="shared" si="4"/>
        <v>0.53488000000000002</v>
      </c>
      <c r="F32" s="27">
        <f t="shared" si="5"/>
        <v>0</v>
      </c>
      <c r="I32" s="51" t="s">
        <v>41</v>
      </c>
      <c r="J32" s="52" t="str">
        <f>IF(COUNTA('Données - Exposition au bruit'!O34:O42)=0,"pas de valeur",F33)</f>
        <v>pas de valeur</v>
      </c>
      <c r="K32" s="53">
        <f>IF((D33=0),0,(F33/D33))</f>
        <v>0</v>
      </c>
    </row>
    <row r="33" spans="2:11" ht="15.75" thickBot="1">
      <c r="B33" s="30" t="s">
        <v>24</v>
      </c>
      <c r="C33" s="30"/>
      <c r="D33" s="31">
        <f>SUM(D28:D32)</f>
        <v>0</v>
      </c>
      <c r="E33" s="33"/>
      <c r="F33" s="31">
        <f>SUM(F28:F32)</f>
        <v>0</v>
      </c>
      <c r="I33" s="54" t="s">
        <v>24</v>
      </c>
      <c r="J33" s="55">
        <f>SUM(J30:J32)</f>
        <v>68645.550554500005</v>
      </c>
      <c r="K33" s="56"/>
    </row>
  </sheetData>
  <sheetProtection password="CA02" sheet="1" objects="1" scenarios="1"/>
  <mergeCells count="18">
    <mergeCell ref="B26:B27"/>
    <mergeCell ref="C26:C27"/>
    <mergeCell ref="D26:D27"/>
    <mergeCell ref="B15:B16"/>
    <mergeCell ref="C15:C16"/>
    <mergeCell ref="D15:D16"/>
    <mergeCell ref="E15:E16"/>
    <mergeCell ref="F15:F16"/>
    <mergeCell ref="B4:B5"/>
    <mergeCell ref="C4:C5"/>
    <mergeCell ref="D4:D5"/>
    <mergeCell ref="E4:E5"/>
    <mergeCell ref="F4:F5"/>
    <mergeCell ref="E26:E27"/>
    <mergeCell ref="F26:F27"/>
    <mergeCell ref="I28:I29"/>
    <mergeCell ref="K28:K29"/>
    <mergeCell ref="J28:J2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B1:J34"/>
  <sheetViews>
    <sheetView showGridLines="0" zoomScaleNormal="100" workbookViewId="0"/>
  </sheetViews>
  <sheetFormatPr baseColWidth="10" defaultRowHeight="15"/>
  <cols>
    <col min="1" max="1" width="1.42578125" style="9" customWidth="1"/>
    <col min="2" max="6" width="17.85546875" style="9" customWidth="1"/>
    <col min="7" max="7" width="11.42578125" style="9"/>
    <col min="8" max="8" width="12.85546875" style="9" customWidth="1"/>
    <col min="9" max="10" width="25.7109375" style="9" customWidth="1"/>
    <col min="11" max="12" width="18.5703125" style="9" customWidth="1"/>
    <col min="13" max="13" width="12.85546875" style="9" customWidth="1"/>
    <col min="14" max="14" width="11.42578125" style="9" customWidth="1"/>
    <col min="15" max="16384" width="11.42578125" style="9"/>
  </cols>
  <sheetData>
    <row r="1" spans="2:10" ht="7.5" customHeight="1"/>
    <row r="2" spans="2:10" ht="15.75">
      <c r="B2" s="24" t="s">
        <v>32</v>
      </c>
      <c r="C2" s="25"/>
      <c r="D2" s="25"/>
      <c r="E2" s="25"/>
      <c r="F2" s="25"/>
      <c r="J2" s="26"/>
    </row>
    <row r="3" spans="2:10" ht="7.5" customHeight="1"/>
    <row r="4" spans="2:10" ht="30" customHeight="1">
      <c r="B4" s="240" t="s">
        <v>33</v>
      </c>
      <c r="C4" s="235" t="s">
        <v>34</v>
      </c>
      <c r="D4" s="235" t="s">
        <v>35</v>
      </c>
      <c r="E4" s="240" t="s">
        <v>46</v>
      </c>
      <c r="F4" s="235" t="s">
        <v>88</v>
      </c>
    </row>
    <row r="5" spans="2:10" ht="18" customHeight="1">
      <c r="B5" s="241"/>
      <c r="C5" s="235"/>
      <c r="D5" s="235"/>
      <c r="E5" s="241"/>
      <c r="F5" s="235"/>
    </row>
    <row r="6" spans="2:10">
      <c r="B6" s="14" t="s">
        <v>14</v>
      </c>
      <c r="C6" s="14">
        <v>57.5</v>
      </c>
      <c r="D6" s="27">
        <f>'Données - Exposition au bruit'!E12</f>
        <v>314267</v>
      </c>
      <c r="E6" s="28">
        <f>D6/$D$11</f>
        <v>0.27837253220708913</v>
      </c>
      <c r="F6" s="15">
        <f>EXP((LN(1.08)/10)*(C6-53))</f>
        <v>1.0352391558831511</v>
      </c>
      <c r="G6" s="29"/>
    </row>
    <row r="7" spans="2:10">
      <c r="B7" s="14" t="s">
        <v>17</v>
      </c>
      <c r="C7" s="14">
        <v>62.5</v>
      </c>
      <c r="D7" s="27">
        <f>'Données - Exposition au bruit'!E14</f>
        <v>386972</v>
      </c>
      <c r="E7" s="28">
        <f t="shared" ref="E7:E10" si="0">D7/$D$11</f>
        <v>0.34277342365963237</v>
      </c>
      <c r="F7" s="15">
        <f t="shared" ref="F7:F10" si="1">EXP((LN(1.08)/10)*(C7-53))</f>
        <v>1.0758520895846009</v>
      </c>
      <c r="G7" s="29"/>
    </row>
    <row r="8" spans="2:10">
      <c r="B8" s="14" t="s">
        <v>20</v>
      </c>
      <c r="C8" s="14">
        <v>67.5</v>
      </c>
      <c r="D8" s="27">
        <f>'Données - Exposition au bruit'!E16</f>
        <v>309665</v>
      </c>
      <c r="E8" s="28">
        <f t="shared" si="0"/>
        <v>0.27429615640811233</v>
      </c>
      <c r="F8" s="15">
        <f t="shared" si="1"/>
        <v>1.1180582883538033</v>
      </c>
      <c r="G8" s="29"/>
    </row>
    <row r="9" spans="2:10">
      <c r="B9" s="14" t="s">
        <v>23</v>
      </c>
      <c r="C9" s="14">
        <v>72.5</v>
      </c>
      <c r="D9" s="27">
        <f>'Données - Exposition au bruit'!E18</f>
        <v>109460</v>
      </c>
      <c r="E9" s="28">
        <f t="shared" si="0"/>
        <v>9.6957865049107833E-2</v>
      </c>
      <c r="F9" s="15">
        <f t="shared" si="1"/>
        <v>1.1619202567513689</v>
      </c>
      <c r="G9" s="29"/>
    </row>
    <row r="10" spans="2:10">
      <c r="B10" s="14" t="s">
        <v>36</v>
      </c>
      <c r="C10" s="14">
        <v>77.5</v>
      </c>
      <c r="D10" s="27">
        <f>'Données - Exposition au bruit'!E20</f>
        <v>8580</v>
      </c>
      <c r="E10" s="28">
        <f t="shared" si="0"/>
        <v>7.600022676058334E-3</v>
      </c>
      <c r="F10" s="15">
        <f t="shared" si="1"/>
        <v>1.2075029514221076</v>
      </c>
      <c r="G10" s="29"/>
    </row>
    <row r="11" spans="2:10">
      <c r="B11" s="30" t="s">
        <v>24</v>
      </c>
      <c r="C11" s="30"/>
      <c r="D11" s="31">
        <f>SUM(D6:D10)</f>
        <v>1128944</v>
      </c>
      <c r="E11" s="32">
        <f>SUM(E6:E10)</f>
        <v>1</v>
      </c>
      <c r="F11" s="33"/>
      <c r="G11" s="29"/>
    </row>
    <row r="13" spans="2:10">
      <c r="F13" s="34"/>
    </row>
    <row r="14" spans="2:10" ht="7.5" customHeight="1">
      <c r="F14" s="34"/>
    </row>
    <row r="15" spans="2:10" ht="30" customHeight="1"/>
    <row r="16" spans="2:10" ht="18" customHeight="1">
      <c r="B16" s="34"/>
      <c r="C16" s="34"/>
    </row>
    <row r="17" spans="4:6">
      <c r="D17" s="35" t="s">
        <v>39</v>
      </c>
    </row>
    <row r="18" spans="4:6" ht="15.75" thickBot="1"/>
    <row r="19" spans="4:6" ht="15" customHeight="1">
      <c r="D19" s="236" t="s">
        <v>40</v>
      </c>
      <c r="E19" s="243" t="s">
        <v>81</v>
      </c>
      <c r="F19" s="238" t="s">
        <v>82</v>
      </c>
    </row>
    <row r="20" spans="4:6">
      <c r="D20" s="242"/>
      <c r="E20" s="244"/>
      <c r="F20" s="246"/>
    </row>
    <row r="21" spans="4:6" ht="15" customHeight="1">
      <c r="D21" s="237"/>
      <c r="E21" s="245"/>
      <c r="F21" s="239"/>
    </row>
    <row r="22" spans="4:6" ht="15" customHeight="1" thickBot="1">
      <c r="D22" s="36" t="s">
        <v>3</v>
      </c>
      <c r="E22" s="37">
        <f>(($E6*(F6-1))+($E7*(F7-1))+($E8*(F8-1))+($E9*(F9-1))+($E10*(F10-1)))/((($E6*(F6-1))+($E7*(F7-1))+($E8*(F8-1))+($E9*(F9-1))+($E10*(F10-1)))+1)</f>
        <v>7.8739319191587734E-2</v>
      </c>
      <c r="F22" s="38">
        <f>IF(COUNTA('Données - Exposition au bruit'!E12:E20)=0,"pas de valeur",(E22*'Données - Exposition au bruit'!$AB$10*$D11))</f>
        <v>122.67134911229039</v>
      </c>
    </row>
    <row r="23" spans="4:6" ht="15" customHeight="1"/>
    <row r="24" spans="4:6" ht="15" customHeight="1"/>
    <row r="25" spans="4:6" ht="15" customHeight="1"/>
    <row r="26" spans="4:6" ht="15" customHeight="1"/>
    <row r="27" spans="4:6" ht="15" customHeight="1"/>
    <row r="28" spans="4:6" ht="15" customHeight="1"/>
    <row r="29" spans="4:6" ht="15" customHeight="1"/>
    <row r="30" spans="4:6" ht="15" customHeight="1"/>
    <row r="31" spans="4:6" ht="15" customHeight="1"/>
    <row r="32" spans="4:6" ht="15" customHeight="1"/>
    <row r="33" ht="15" customHeight="1"/>
    <row r="34" ht="15" customHeight="1"/>
  </sheetData>
  <sheetProtection password="CA02" sheet="1" objects="1" scenarios="1"/>
  <mergeCells count="8">
    <mergeCell ref="D19:D21"/>
    <mergeCell ref="E19:E21"/>
    <mergeCell ref="F19:F21"/>
    <mergeCell ref="B4:B5"/>
    <mergeCell ref="C4:C5"/>
    <mergeCell ref="D4:D5"/>
    <mergeCell ref="F4:F5"/>
    <mergeCell ref="E4:E5"/>
  </mergeCells>
  <pageMargins left="0.7" right="0.7" top="0.75" bottom="0.75" header="0.3" footer="0.3"/>
  <pageSetup paperSize="9" orientation="portrait" horizontalDpi="30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48"/>
  <sheetViews>
    <sheetView showGridLines="0" zoomScaleNormal="100" workbookViewId="0"/>
  </sheetViews>
  <sheetFormatPr baseColWidth="10" defaultRowHeight="15"/>
  <cols>
    <col min="1" max="1" width="1.42578125" style="9" customWidth="1"/>
    <col min="2" max="2" width="17.85546875" style="9" customWidth="1"/>
    <col min="3" max="8" width="14.28515625" style="9" customWidth="1"/>
    <col min="9" max="9" width="7.140625" style="9" customWidth="1"/>
    <col min="10" max="16384" width="11.42578125" style="9"/>
  </cols>
  <sheetData>
    <row r="1" spans="2:12" ht="7.5" customHeight="1"/>
    <row r="2" spans="2:12" s="12" customFormat="1">
      <c r="B2" s="13" t="s">
        <v>89</v>
      </c>
    </row>
    <row r="3" spans="2:12">
      <c r="G3" s="12"/>
      <c r="H3" s="12"/>
      <c r="I3" s="12"/>
    </row>
    <row r="4" spans="2:12">
      <c r="C4" s="254" t="s">
        <v>3</v>
      </c>
      <c r="D4" s="255"/>
      <c r="E4" s="270" t="s">
        <v>4</v>
      </c>
      <c r="F4" s="271"/>
      <c r="G4" s="268" t="s">
        <v>5</v>
      </c>
      <c r="H4" s="269"/>
      <c r="I4" s="12"/>
      <c r="J4" s="12"/>
      <c r="K4" s="12"/>
      <c r="L4" s="12"/>
    </row>
    <row r="5" spans="2:12" ht="15" customHeight="1">
      <c r="B5" s="231" t="s">
        <v>34</v>
      </c>
      <c r="C5" s="248" t="s">
        <v>56</v>
      </c>
      <c r="D5" s="249"/>
      <c r="E5" s="262" t="s">
        <v>57</v>
      </c>
      <c r="F5" s="263"/>
      <c r="G5" s="256" t="s">
        <v>58</v>
      </c>
      <c r="H5" s="257"/>
      <c r="I5" s="12"/>
      <c r="J5" s="12"/>
      <c r="K5" s="12"/>
      <c r="L5" s="12"/>
    </row>
    <row r="6" spans="2:12" ht="15" customHeight="1">
      <c r="B6" s="231"/>
      <c r="C6" s="250"/>
      <c r="D6" s="251"/>
      <c r="E6" s="264"/>
      <c r="F6" s="265"/>
      <c r="G6" s="258"/>
      <c r="H6" s="259"/>
      <c r="I6" s="12"/>
      <c r="J6" s="12"/>
      <c r="K6" s="12"/>
      <c r="L6" s="12"/>
    </row>
    <row r="7" spans="2:12">
      <c r="B7" s="231"/>
      <c r="C7" s="252"/>
      <c r="D7" s="253"/>
      <c r="E7" s="266"/>
      <c r="F7" s="267"/>
      <c r="G7" s="260"/>
      <c r="H7" s="261"/>
      <c r="I7" s="12"/>
      <c r="J7" s="12"/>
      <c r="K7" s="12"/>
      <c r="L7" s="12"/>
    </row>
    <row r="8" spans="2:12">
      <c r="B8" s="14">
        <v>45</v>
      </c>
      <c r="C8" s="15">
        <f>(78.927-(3.1162*B8)+(0.0342*(B8^2)))/100</f>
        <v>7.9529999999999892E-2</v>
      </c>
      <c r="D8" s="16">
        <f>C8</f>
        <v>7.9529999999999892E-2</v>
      </c>
      <c r="E8" s="15">
        <f t="shared" ref="E8:E14" si="0">(38.1596-(2.05538*B8)+(0.0285*(B8^2)))/100</f>
        <v>3.3800000000000024E-2</v>
      </c>
      <c r="F8" s="16">
        <f>E8</f>
        <v>3.3800000000000024E-2</v>
      </c>
      <c r="G8" s="15">
        <f t="shared" ref="G8:G14" si="1">((-50.9693)+(1.0168*B8)+(0.0072*(B8^2)))/100</f>
        <v>9.3667000000000028E-2</v>
      </c>
      <c r="H8" s="16">
        <f>G8</f>
        <v>9.3667000000000028E-2</v>
      </c>
      <c r="I8" s="12"/>
      <c r="J8" s="12"/>
      <c r="K8" s="12"/>
      <c r="L8" s="12"/>
    </row>
    <row r="9" spans="2:12">
      <c r="B9" s="14">
        <v>50</v>
      </c>
      <c r="C9" s="15">
        <f t="shared" ref="C9:C14" si="2">(78.927-(3.1162*B9)+(0.0342*(B9^2)))/100</f>
        <v>8.6170000000000038E-2</v>
      </c>
      <c r="D9" s="16">
        <f t="shared" ref="D9:D14" si="3">C9</f>
        <v>8.6170000000000038E-2</v>
      </c>
      <c r="E9" s="15">
        <f t="shared" si="0"/>
        <v>6.6405999999999923E-2</v>
      </c>
      <c r="F9" s="16">
        <f t="shared" ref="F9:F14" si="4">E9</f>
        <v>6.6405999999999923E-2</v>
      </c>
      <c r="G9" s="15">
        <f t="shared" si="1"/>
        <v>0.178707</v>
      </c>
      <c r="H9" s="16">
        <f t="shared" ref="H9:H14" si="5">G9</f>
        <v>0.178707</v>
      </c>
      <c r="I9" s="12"/>
      <c r="J9" s="12"/>
      <c r="K9" s="12"/>
      <c r="L9" s="12"/>
    </row>
    <row r="10" spans="2:12">
      <c r="B10" s="14">
        <v>55</v>
      </c>
      <c r="C10" s="15">
        <f t="shared" si="2"/>
        <v>0.10991000000000013</v>
      </c>
      <c r="D10" s="16">
        <f t="shared" si="3"/>
        <v>0.10991000000000013</v>
      </c>
      <c r="E10" s="15">
        <f t="shared" si="0"/>
        <v>0.113262</v>
      </c>
      <c r="F10" s="16">
        <f t="shared" si="4"/>
        <v>0.113262</v>
      </c>
      <c r="G10" s="15">
        <f t="shared" si="1"/>
        <v>0.26734699999999995</v>
      </c>
      <c r="H10" s="16">
        <f t="shared" si="5"/>
        <v>0.26734699999999995</v>
      </c>
      <c r="I10" s="12"/>
      <c r="J10" s="12"/>
      <c r="K10" s="12"/>
      <c r="L10" s="12"/>
    </row>
    <row r="11" spans="2:12">
      <c r="B11" s="14">
        <v>60</v>
      </c>
      <c r="C11" s="15">
        <f t="shared" si="2"/>
        <v>0.15075000000000002</v>
      </c>
      <c r="D11" s="16">
        <f t="shared" si="3"/>
        <v>0.15075000000000002</v>
      </c>
      <c r="E11" s="15">
        <f t="shared" si="0"/>
        <v>0.17436800000000005</v>
      </c>
      <c r="F11" s="16">
        <f t="shared" si="4"/>
        <v>0.17436800000000005</v>
      </c>
      <c r="G11" s="15">
        <f t="shared" si="1"/>
        <v>0.35958699999999993</v>
      </c>
      <c r="H11" s="16">
        <f t="shared" si="5"/>
        <v>0.35958699999999993</v>
      </c>
    </row>
    <row r="12" spans="2:12">
      <c r="B12" s="14">
        <v>65</v>
      </c>
      <c r="C12" s="15">
        <f t="shared" si="2"/>
        <v>0.20869000000000015</v>
      </c>
      <c r="D12" s="16">
        <f t="shared" si="3"/>
        <v>0.20869000000000015</v>
      </c>
      <c r="E12" s="15">
        <f t="shared" si="0"/>
        <v>0.24972399999999995</v>
      </c>
      <c r="F12" s="16">
        <f t="shared" si="4"/>
        <v>0.24972399999999995</v>
      </c>
      <c r="G12" s="15">
        <f t="shared" si="1"/>
        <v>0.45542699999999997</v>
      </c>
      <c r="H12" s="16">
        <f t="shared" si="5"/>
        <v>0.45542699999999997</v>
      </c>
    </row>
    <row r="13" spans="2:12">
      <c r="B13" s="14">
        <v>70</v>
      </c>
      <c r="C13" s="15">
        <f t="shared" si="2"/>
        <v>0.2837300000000002</v>
      </c>
      <c r="D13" s="16">
        <f t="shared" si="3"/>
        <v>0.2837300000000002</v>
      </c>
      <c r="E13" s="15">
        <f t="shared" si="0"/>
        <v>0.33933000000000008</v>
      </c>
      <c r="F13" s="16">
        <f t="shared" si="4"/>
        <v>0.33933000000000008</v>
      </c>
      <c r="G13" s="15">
        <f t="shared" si="1"/>
        <v>0.55486699999999989</v>
      </c>
      <c r="H13" s="16">
        <f t="shared" si="5"/>
        <v>0.55486699999999989</v>
      </c>
    </row>
    <row r="14" spans="2:12">
      <c r="B14" s="14">
        <v>75</v>
      </c>
      <c r="C14" s="15">
        <f t="shared" si="2"/>
        <v>0.37586999999999987</v>
      </c>
      <c r="D14" s="16">
        <f t="shared" si="3"/>
        <v>0.37586999999999987</v>
      </c>
      <c r="E14" s="15">
        <f t="shared" si="0"/>
        <v>0.44318599999999991</v>
      </c>
      <c r="F14" s="16">
        <f t="shared" si="4"/>
        <v>0.44318599999999991</v>
      </c>
      <c r="G14" s="15">
        <f t="shared" si="1"/>
        <v>0.65790699999999991</v>
      </c>
      <c r="H14" s="16">
        <f t="shared" si="5"/>
        <v>0.65790699999999991</v>
      </c>
    </row>
    <row r="17" spans="1:9" s="12" customFormat="1" ht="15" customHeight="1">
      <c r="A17" s="9"/>
      <c r="B17" s="9"/>
      <c r="C17" s="9"/>
      <c r="D17" s="9"/>
      <c r="E17" s="9"/>
      <c r="F17" s="9"/>
    </row>
    <row r="19" spans="1:9">
      <c r="A19" s="12"/>
      <c r="B19" s="13" t="s">
        <v>90</v>
      </c>
      <c r="C19" s="12"/>
      <c r="D19" s="12"/>
      <c r="E19" s="12"/>
      <c r="F19" s="12"/>
    </row>
    <row r="20" spans="1:9" ht="15" customHeight="1"/>
    <row r="21" spans="1:9" ht="15" customHeight="1">
      <c r="C21" s="254" t="s">
        <v>3</v>
      </c>
      <c r="D21" s="255"/>
      <c r="E21" s="270" t="s">
        <v>4</v>
      </c>
      <c r="F21" s="271"/>
      <c r="G21" s="268" t="s">
        <v>5</v>
      </c>
      <c r="H21" s="269"/>
    </row>
    <row r="22" spans="1:9" ht="15" customHeight="1">
      <c r="B22" s="231" t="s">
        <v>45</v>
      </c>
      <c r="C22" s="248" t="s">
        <v>102</v>
      </c>
      <c r="D22" s="249"/>
      <c r="E22" s="262" t="s">
        <v>60</v>
      </c>
      <c r="F22" s="263"/>
      <c r="G22" s="256" t="s">
        <v>61</v>
      </c>
      <c r="H22" s="257"/>
    </row>
    <row r="23" spans="1:9">
      <c r="B23" s="231"/>
      <c r="C23" s="250"/>
      <c r="D23" s="251"/>
      <c r="E23" s="264"/>
      <c r="F23" s="265"/>
      <c r="G23" s="258"/>
      <c r="H23" s="259"/>
    </row>
    <row r="24" spans="1:9">
      <c r="B24" s="231"/>
      <c r="C24" s="252"/>
      <c r="D24" s="253"/>
      <c r="E24" s="266"/>
      <c r="F24" s="267"/>
      <c r="G24" s="260"/>
      <c r="H24" s="261"/>
    </row>
    <row r="25" spans="1:9">
      <c r="B25" s="14">
        <v>40</v>
      </c>
      <c r="C25" s="17">
        <f>(19.4312-(0.9336*B25)+(0.0126*(B25^2)))/100</f>
        <v>2.2471999999999995E-2</v>
      </c>
      <c r="D25" s="16">
        <f>C25</f>
        <v>2.2471999999999995E-2</v>
      </c>
      <c r="E25" s="17">
        <f t="shared" ref="E25:E31" si="6">(67.5406-(3.1852*B25)+(0.0391*(B25^2)))/100</f>
        <v>2.6925999999999988E-2</v>
      </c>
      <c r="F25" s="16">
        <f>E25</f>
        <v>2.6925999999999988E-2</v>
      </c>
      <c r="G25" s="17">
        <f t="shared" ref="G25:G31" si="7">(16.7885-(0.9293*B25)+(0.0198*(B25^2)))/100</f>
        <v>0.11296500000000005</v>
      </c>
      <c r="H25" s="16">
        <f>G25</f>
        <v>0.11296500000000005</v>
      </c>
    </row>
    <row r="26" spans="1:9">
      <c r="B26" s="14">
        <v>45</v>
      </c>
      <c r="C26" s="17">
        <f t="shared" ref="C26:C31" si="8">(19.4312-(0.9336*B26)+(0.0126*(B26^2)))/100</f>
        <v>2.9342000000000007E-2</v>
      </c>
      <c r="D26" s="16">
        <f t="shared" ref="D26:D31" si="9">C26</f>
        <v>2.9342000000000007E-2</v>
      </c>
      <c r="E26" s="17">
        <f t="shared" si="6"/>
        <v>3.3841000000000038E-2</v>
      </c>
      <c r="F26" s="16">
        <f t="shared" ref="F26:F31" si="10">E26</f>
        <v>3.3841000000000038E-2</v>
      </c>
      <c r="G26" s="17">
        <f t="shared" si="7"/>
        <v>0.15065000000000006</v>
      </c>
      <c r="H26" s="16">
        <f t="shared" ref="H26:H31" si="11">G26</f>
        <v>0.15065000000000006</v>
      </c>
    </row>
    <row r="27" spans="1:9">
      <c r="B27" s="14">
        <v>50</v>
      </c>
      <c r="C27" s="17">
        <f t="shared" si="8"/>
        <v>4.2512000000000008E-2</v>
      </c>
      <c r="D27" s="16">
        <f t="shared" si="9"/>
        <v>4.2512000000000008E-2</v>
      </c>
      <c r="E27" s="17">
        <f t="shared" si="6"/>
        <v>6.0306000000000068E-2</v>
      </c>
      <c r="F27" s="16">
        <f t="shared" si="10"/>
        <v>6.0306000000000068E-2</v>
      </c>
      <c r="G27" s="17">
        <f t="shared" si="7"/>
        <v>0.19823500000000002</v>
      </c>
      <c r="H27" s="16">
        <f t="shared" si="11"/>
        <v>0.19823500000000002</v>
      </c>
    </row>
    <row r="28" spans="1:9">
      <c r="B28" s="14">
        <v>55</v>
      </c>
      <c r="C28" s="17">
        <f t="shared" si="8"/>
        <v>6.1982000000000037E-2</v>
      </c>
      <c r="D28" s="16">
        <f t="shared" si="9"/>
        <v>6.1982000000000037E-2</v>
      </c>
      <c r="E28" s="17">
        <f t="shared" si="6"/>
        <v>0.10632099999999994</v>
      </c>
      <c r="F28" s="16">
        <f t="shared" si="10"/>
        <v>0.10632099999999994</v>
      </c>
      <c r="G28" s="17">
        <f t="shared" si="7"/>
        <v>0.25572</v>
      </c>
      <c r="H28" s="16">
        <f t="shared" si="11"/>
        <v>0.25572</v>
      </c>
    </row>
    <row r="29" spans="1:9" ht="15" customHeight="1">
      <c r="B29" s="14">
        <v>60</v>
      </c>
      <c r="C29" s="17">
        <f t="shared" si="8"/>
        <v>8.7751999999999983E-2</v>
      </c>
      <c r="D29" s="16">
        <f t="shared" si="9"/>
        <v>8.7751999999999983E-2</v>
      </c>
      <c r="E29" s="17">
        <f t="shared" si="6"/>
        <v>0.17188600000000023</v>
      </c>
      <c r="F29" s="16">
        <f t="shared" si="10"/>
        <v>0.17188600000000023</v>
      </c>
      <c r="G29" s="17">
        <f t="shared" si="7"/>
        <v>0.32310499999999998</v>
      </c>
      <c r="H29" s="16">
        <f t="shared" si="11"/>
        <v>0.32310499999999998</v>
      </c>
    </row>
    <row r="30" spans="1:9">
      <c r="B30" s="14">
        <v>65</v>
      </c>
      <c r="C30" s="17">
        <f t="shared" si="8"/>
        <v>0.11982200000000005</v>
      </c>
      <c r="D30" s="16">
        <f t="shared" si="9"/>
        <v>0.11982200000000005</v>
      </c>
      <c r="E30" s="17">
        <f t="shared" si="6"/>
        <v>0.25700099999999992</v>
      </c>
      <c r="F30" s="16">
        <f t="shared" si="10"/>
        <v>0.25700099999999992</v>
      </c>
      <c r="G30" s="17">
        <f t="shared" si="7"/>
        <v>0.40039000000000002</v>
      </c>
      <c r="H30" s="16">
        <f t="shared" si="11"/>
        <v>0.40039000000000002</v>
      </c>
    </row>
    <row r="31" spans="1:9">
      <c r="B31" s="14">
        <v>70</v>
      </c>
      <c r="C31" s="17">
        <f t="shared" si="8"/>
        <v>0.15819200000000003</v>
      </c>
      <c r="D31" s="16">
        <f t="shared" si="9"/>
        <v>0.15819200000000003</v>
      </c>
      <c r="E31" s="17">
        <f t="shared" si="6"/>
        <v>0.36166599999999988</v>
      </c>
      <c r="F31" s="16">
        <f t="shared" si="10"/>
        <v>0.36166599999999988</v>
      </c>
      <c r="G31" s="17">
        <f t="shared" si="7"/>
        <v>0.48757500000000009</v>
      </c>
      <c r="H31" s="16">
        <f t="shared" si="11"/>
        <v>0.48757500000000009</v>
      </c>
    </row>
    <row r="32" spans="1:9" s="12" customFormat="1">
      <c r="A32" s="9"/>
      <c r="B32" s="18"/>
      <c r="C32" s="19"/>
      <c r="D32" s="20"/>
      <c r="E32" s="20"/>
      <c r="F32" s="20"/>
      <c r="G32" s="9"/>
      <c r="H32" s="9"/>
      <c r="I32" s="9"/>
    </row>
    <row r="33" spans="1:9" s="12" customFormat="1">
      <c r="A33" s="9"/>
      <c r="B33" s="18"/>
      <c r="C33" s="19"/>
      <c r="D33" s="20"/>
      <c r="E33" s="20"/>
      <c r="F33" s="20"/>
      <c r="G33" s="9"/>
      <c r="H33" s="9"/>
      <c r="I33" s="9"/>
    </row>
    <row r="34" spans="1:9" s="12" customFormat="1">
      <c r="A34" s="9"/>
      <c r="B34" s="18"/>
      <c r="C34" s="19"/>
      <c r="D34" s="20"/>
      <c r="E34" s="20"/>
      <c r="F34" s="20"/>
      <c r="G34" s="9"/>
      <c r="H34" s="9"/>
      <c r="I34" s="9"/>
    </row>
    <row r="35" spans="1:9">
      <c r="D35" s="21"/>
      <c r="E35" s="21"/>
      <c r="F35" s="21"/>
    </row>
    <row r="36" spans="1:9">
      <c r="A36" s="12"/>
      <c r="B36" s="13" t="s">
        <v>91</v>
      </c>
      <c r="C36" s="12"/>
      <c r="D36" s="22"/>
      <c r="E36" s="22"/>
      <c r="F36" s="22"/>
    </row>
    <row r="37" spans="1:9" ht="15" customHeight="1">
      <c r="D37" s="21"/>
      <c r="E37" s="21"/>
      <c r="F37" s="21"/>
    </row>
    <row r="38" spans="1:9" ht="15" customHeight="1">
      <c r="C38" s="23" t="s">
        <v>3</v>
      </c>
    </row>
    <row r="39" spans="1:9" ht="15" customHeight="1">
      <c r="B39" s="231" t="s">
        <v>34</v>
      </c>
      <c r="C39" s="240" t="s">
        <v>88</v>
      </c>
    </row>
    <row r="40" spans="1:9">
      <c r="B40" s="231"/>
      <c r="C40" s="247"/>
    </row>
    <row r="41" spans="1:9">
      <c r="B41" s="231"/>
      <c r="C41" s="241"/>
    </row>
    <row r="42" spans="1:9">
      <c r="B42" s="14">
        <v>45</v>
      </c>
      <c r="C42" s="15">
        <v>1</v>
      </c>
    </row>
    <row r="43" spans="1:9">
      <c r="B43" s="14">
        <v>50</v>
      </c>
      <c r="C43" s="15">
        <v>1</v>
      </c>
    </row>
    <row r="44" spans="1:9" ht="15" customHeight="1">
      <c r="B44" s="14">
        <v>55</v>
      </c>
      <c r="C44" s="15">
        <f>EXP((LN(1.08)/10)*(B44-53))</f>
        <v>1.0155112783974816</v>
      </c>
    </row>
    <row r="45" spans="1:9">
      <c r="B45" s="14">
        <v>60</v>
      </c>
      <c r="C45" s="15">
        <f t="shared" ref="C45:C48" si="12">EXP((LN(1.08)/10)*(B45-53))</f>
        <v>1.0553502779061965</v>
      </c>
    </row>
    <row r="46" spans="1:9">
      <c r="B46" s="14">
        <v>65</v>
      </c>
      <c r="C46" s="15">
        <f t="shared" si="12"/>
        <v>1.0967521806692802</v>
      </c>
    </row>
    <row r="47" spans="1:9">
      <c r="B47" s="14">
        <v>70</v>
      </c>
      <c r="C47" s="15">
        <f t="shared" si="12"/>
        <v>1.1397783001386923</v>
      </c>
    </row>
    <row r="48" spans="1:9">
      <c r="B48" s="14">
        <v>75</v>
      </c>
      <c r="C48" s="15">
        <f t="shared" si="12"/>
        <v>1.1844923551228226</v>
      </c>
    </row>
  </sheetData>
  <sheetProtection password="CA02" sheet="1" objects="1" scenarios="1"/>
  <mergeCells count="16">
    <mergeCell ref="C4:D4"/>
    <mergeCell ref="G22:H24"/>
    <mergeCell ref="E22:F24"/>
    <mergeCell ref="G4:H4"/>
    <mergeCell ref="G21:H21"/>
    <mergeCell ref="E21:F21"/>
    <mergeCell ref="G5:H7"/>
    <mergeCell ref="E5:F7"/>
    <mergeCell ref="E4:F4"/>
    <mergeCell ref="C5:D7"/>
    <mergeCell ref="B39:B41"/>
    <mergeCell ref="B5:B7"/>
    <mergeCell ref="B22:B24"/>
    <mergeCell ref="C39:C41"/>
    <mergeCell ref="C22:D24"/>
    <mergeCell ref="C21:D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3</vt:i4>
      </vt:variant>
    </vt:vector>
  </HeadingPairs>
  <TitlesOfParts>
    <vt:vector size="10" baseType="lpstr">
      <vt:lpstr>Utilisation</vt:lpstr>
      <vt:lpstr>Données - Exposition au bruit</vt:lpstr>
      <vt:lpstr>Synthèse - DE Annexe III</vt:lpstr>
      <vt:lpstr>Gêne</vt:lpstr>
      <vt:lpstr>Troubles sommeil</vt:lpstr>
      <vt:lpstr>Cardiopathie ischémique</vt:lpstr>
      <vt:lpstr>Graphes Relations dose-effet</vt:lpstr>
      <vt:lpstr>'Données - Exposition au bruit'!Zone_d_impression</vt:lpstr>
      <vt:lpstr>'Synthèse - DE Annexe III'!Zone_d_impression</vt:lpstr>
      <vt:lpstr>Utilisation!Zone_d_impression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2020-12-16T08:55:51Z</dcterms:modified>
</cp:coreProperties>
</file>