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t M1" sheetId="1" state="visible" r:id="rId3"/>
  </sheets>
  <definedNames>
    <definedName function="false" hidden="false" localSheetId="0" name="_xlnm.Print_Area" vbProcedure="false">'Cat M1'!$A$1:$H$143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BC</author>
  </authors>
  <commentList>
    <comment ref="B18" authorId="0">
      <text>
        <r>
          <rPr>
            <sz val="10"/>
            <rFont val="Arial"/>
            <family val="2"/>
          </rPr>
          <t xml:space="preserve">Seulement pour les autocaravanes</t>
        </r>
      </text>
    </comment>
    <comment ref="B20" authorId="0">
      <text>
        <r>
          <rPr>
            <sz val="10"/>
            <rFont val="Arial"/>
            <family val="2"/>
          </rPr>
          <t xml:space="preserve">Dans tous les cas remplir Pesée avant et Pesée arrière
Si les réservoirs de carburant et d’additif n’étaient pas pleins à au moins 90 % lors de la pesée, remplir les cases suivantes</t>
        </r>
      </text>
    </comment>
    <comment ref="B21" authorId="0">
      <text>
        <r>
          <rPr>
            <sz val="10"/>
            <rFont val="Arial"/>
            <family val="2"/>
          </rPr>
          <t xml:space="preserve">Dans tous les cas remplir Pesée avant et Pesée arrière
Si les réservoirs de carburant et d’additif n’étaient pas pleins à au moins 90 % lors de la pesée, remplir les cases suivantes</t>
        </r>
      </text>
    </comment>
    <comment ref="B22" authorId="0">
      <text>
        <r>
          <rPr>
            <sz val="10"/>
            <rFont val="Arial"/>
            <family val="2"/>
          </rPr>
          <t xml:space="preserve">Dans tous les cas remplir Pesée avant et Pesée arrière
Si les réservoirs de carburant et d’additif n’étaient pas pleins à au moins 90 % lors de la pesée, remplir les cases suivantes</t>
        </r>
      </text>
    </comment>
    <comment ref="B38" authorId="0">
      <text>
        <r>
          <rPr>
            <sz val="10"/>
            <rFont val="Arial"/>
            <family val="2"/>
          </rPr>
          <t xml:space="preserve">Pour les autocaravanes si non pris en compte lors de la pesée
</t>
        </r>
      </text>
    </comment>
    <comment ref="B39" authorId="0">
      <text>
        <r>
          <rPr>
            <sz val="10"/>
            <rFont val="Arial"/>
            <family val="2"/>
          </rPr>
          <t xml:space="preserve">Pour les autocaravanes si non pris en compte lors de la pesée</t>
        </r>
      </text>
    </comment>
    <comment ref="B40" authorId="0">
      <text>
        <r>
          <rPr>
            <sz val="10"/>
            <rFont val="Arial"/>
            <family val="2"/>
          </rPr>
          <t xml:space="preserve">Pour les autocaravanes si non pris en compte lors de la pesée
</t>
        </r>
      </text>
    </comment>
    <comment ref="C53" authorId="0">
      <text>
        <r>
          <rPr>
            <sz val="10"/>
            <rFont val="Arial"/>
            <family val="2"/>
          </rPr>
          <t xml:space="preserve">Valeur négative si rangée en avant de l’essieu avant.</t>
        </r>
      </text>
    </comment>
    <comment ref="C77" authorId="0">
      <text>
        <r>
          <rPr>
            <sz val="10"/>
            <rFont val="Arial"/>
            <family val="2"/>
          </rPr>
          <t xml:space="preserve">Valeur négative si coffre en avant de l’essieu avant</t>
        </r>
      </text>
    </comment>
    <comment ref="C112" authorId="0">
      <text>
        <r>
          <rPr>
            <sz val="10"/>
            <rFont val="Arial"/>
            <family val="2"/>
          </rPr>
          <t xml:space="preserve">Le critère de charge utile minimale ne prend pas en compte la charge sur le point d’attelage</t>
        </r>
      </text>
    </comment>
    <comment ref="C122" authorId="0">
      <text>
        <r>
          <rPr>
            <sz val="10"/>
            <rFont val="Arial"/>
            <family val="2"/>
          </rPr>
          <t xml:space="preserve">Doit être supérieur à 30 % de la MMTA</t>
        </r>
      </text>
    </comment>
    <comment ref="C132" authorId="0">
      <text>
        <r>
          <rPr>
            <sz val="10"/>
            <rFont val="Arial"/>
            <family val="2"/>
          </rPr>
          <t xml:space="preserve">Doit être supérieur à 30 % de la MMTA</t>
        </r>
      </text>
    </comment>
    <comment ref="C142" authorId="0">
      <text>
        <r>
          <rPr>
            <sz val="10"/>
            <rFont val="Arial"/>
            <family val="2"/>
          </rPr>
          <t xml:space="preserve">Doit être supérieur à 20 % de la MMTA</t>
        </r>
      </text>
    </comment>
    <comment ref="D25" authorId="0">
      <text>
        <r>
          <rPr>
            <sz val="10"/>
            <rFont val="Arial"/>
            <family val="2"/>
          </rPr>
          <t xml:space="preserve">Diesel : 0,84
Essence : 0,702</t>
        </r>
      </text>
    </comment>
    <comment ref="D26" authorId="0">
      <text>
        <r>
          <rPr>
            <sz val="10"/>
            <rFont val="Arial"/>
            <family val="2"/>
          </rPr>
          <t xml:space="preserve">Masse volumique du GPL : 0,51
Masse volumique du GNV : 0,155
Masse volumique du GNL : 0,35</t>
        </r>
      </text>
    </comment>
    <comment ref="D131" authorId="0">
      <text>
        <r>
          <rPr>
            <sz val="10"/>
            <rFont val="Arial"/>
            <family val="2"/>
          </rPr>
          <t xml:space="preserve">La masse maximale techniquement admissible sur l’essieu arrière peut être dépassée de 15 % maximum quand le véhicule tracte un remorque à moins de 100 km/h, à condition que les pneumatiques de classe C1 le permettent (indice de charge suffisant)
</t>
        </r>
      </text>
    </comment>
    <comment ref="D141" authorId="0">
      <text>
        <r>
          <rPr>
            <sz val="10"/>
            <rFont val="Arial"/>
            <family val="2"/>
          </rPr>
          <t xml:space="preserve">La masse maximale techniquement admissible sur l’essieu arrière peut être dépassée de 15 % maximum quand le véhicule tracte un remorque à moins de 100 km/h, à condition que les pneumatiques de classe C1 le permettent (indice de charge suffisant)</t>
        </r>
      </text>
    </comment>
  </commentList>
</comments>
</file>

<file path=xl/sharedStrings.xml><?xml version="1.0" encoding="utf-8"?>
<sst xmlns="http://schemas.openxmlformats.org/spreadsheetml/2006/main" count="170" uniqueCount="137">
  <si>
    <t xml:space="preserve">VÉHICULE DE CATÉGORIE M1
CALCUL DE RÉPARTITION DES CHARGES</t>
  </si>
  <si>
    <t xml:space="preserve">Demandeur</t>
  </si>
  <si>
    <t xml:space="preserve">DUPONT </t>
  </si>
  <si>
    <t xml:space="preserve">Véhicule :   marque</t>
  </si>
  <si>
    <t xml:space="preserve">RENAULT</t>
  </si>
  <si>
    <t xml:space="preserve">                  type</t>
  </si>
  <si>
    <t xml:space="preserve">MASTER</t>
  </si>
  <si>
    <t xml:space="preserve">                  VIN</t>
  </si>
  <si>
    <t xml:space="preserve">VF1RDA12345123456</t>
  </si>
  <si>
    <t xml:space="preserve">                  Immatriculation</t>
  </si>
  <si>
    <t xml:space="preserve">GH-154-HV</t>
  </si>
  <si>
    <t xml:space="preserve">                  Date de mise en circulation (jj/mm/aaaa)</t>
  </si>
  <si>
    <t xml:space="preserve">Date</t>
  </si>
  <si>
    <t xml:space="preserve">Signature</t>
  </si>
  <si>
    <t xml:space="preserve">Masse maximale techniquement autorisée</t>
  </si>
  <si>
    <t xml:space="preserve">MMTA (COC 16.1)</t>
  </si>
  <si>
    <t xml:space="preserve">Poids total autorisé en charge </t>
  </si>
  <si>
    <t xml:space="preserve">PTAC</t>
  </si>
  <si>
    <t xml:space="preserve">Nombre de passagers y compris conducteur</t>
  </si>
  <si>
    <t xml:space="preserve">N</t>
  </si>
  <si>
    <t xml:space="preserve">Longueur</t>
  </si>
  <si>
    <t xml:space="preserve">L</t>
  </si>
  <si>
    <t xml:space="preserve">DÉTERMINATION DU POIDS A VIDE</t>
  </si>
  <si>
    <t xml:space="preserve">Pesée avant</t>
  </si>
  <si>
    <t xml:space="preserve">Pesée arrière</t>
  </si>
  <si>
    <t xml:space="preserve">Volume</t>
  </si>
  <si>
    <t xml:space="preserve">Densité</t>
  </si>
  <si>
    <t xml:space="preserve">Distance à l’axe de l’essieu avant</t>
  </si>
  <si>
    <t xml:space="preserve">Taux de remplissage lors de la pesée</t>
  </si>
  <si>
    <t xml:space="preserve">Carburant</t>
  </si>
  <si>
    <t xml:space="preserve">GPL / GNC / GNL</t>
  </si>
  <si>
    <t xml:space="preserve">Additif</t>
  </si>
  <si>
    <t xml:space="preserve">Cas particulier des autocaravanes</t>
  </si>
  <si>
    <t xml:space="preserve">Réservoir d'eau potable (1)</t>
  </si>
  <si>
    <t xml:space="preserve">Réservoir d'eau potable (2)</t>
  </si>
  <si>
    <t xml:space="preserve">Récipient de gaz ou autre réservoir de combustible</t>
  </si>
  <si>
    <t xml:space="preserve">AV</t>
  </si>
  <si>
    <t xml:space="preserve">AR</t>
  </si>
  <si>
    <t xml:space="preserve">Total</t>
  </si>
  <si>
    <t xml:space="preserve">Masse carburant manquant</t>
  </si>
  <si>
    <t xml:space="preserve">Masse GPL/GNC/GNL manquant</t>
  </si>
  <si>
    <t xml:space="preserve">Masse AdBlue manquant</t>
  </si>
  <si>
    <t xml:space="preserve">Poids à vide</t>
  </si>
  <si>
    <t xml:space="preserve">MASSES MAXIMALES TECHNIQUEMENT ADMISSIBLES</t>
  </si>
  <si>
    <t xml:space="preserve">DÉTERMINATION DE L’EMPATTEMENT THÉORIQUE</t>
  </si>
  <si>
    <t xml:space="preserve">MMTA essieux (COC 16.2)</t>
  </si>
  <si>
    <t xml:space="preserve">Théorie</t>
  </si>
  <si>
    <t xml:space="preserve">Distance (COC 4.1)</t>
  </si>
  <si>
    <t xml:space="preserve">Avant</t>
  </si>
  <si>
    <t xml:space="preserve">Essieu 1</t>
  </si>
  <si>
    <t xml:space="preserve">Essieu 2</t>
  </si>
  <si>
    <t xml:space="preserve">1-2 : Essieu 1 à essieu 2</t>
  </si>
  <si>
    <t xml:space="preserve">Arrière</t>
  </si>
  <si>
    <t xml:space="preserve">Essieu 3</t>
  </si>
  <si>
    <t xml:space="preserve">2-3 : Essieu 2 à essieu 3</t>
  </si>
  <si>
    <t xml:space="preserve">Essieu 4</t>
  </si>
  <si>
    <t xml:space="preserve">3-4 : Essieu 3 à essieu 4</t>
  </si>
  <si>
    <t xml:space="preserve">Empattement théorique =</t>
  </si>
  <si>
    <t xml:space="preserve">RÉPARTITION DE LA MASSE DES OCCUPANTS</t>
  </si>
  <si>
    <t xml:space="preserve">Occupants</t>
  </si>
  <si>
    <r>
      <rPr>
        <sz val="10"/>
        <rFont val="Arial"/>
        <family val="2"/>
        <charset val="1"/>
      </rPr>
      <t xml:space="preserve">Distance par rapport à l’essieu </t>
    </r>
    <r>
      <rPr>
        <u val="single"/>
        <sz val="10"/>
        <rFont val="Arial"/>
        <family val="2"/>
        <charset val="1"/>
      </rPr>
      <t xml:space="preserve">avant</t>
    </r>
    <r>
      <rPr>
        <sz val="10"/>
        <rFont val="Arial"/>
        <family val="2"/>
        <charset val="1"/>
      </rPr>
      <t xml:space="preserve"> (m)</t>
    </r>
  </si>
  <si>
    <t xml:space="preserve">Nombre d’occupants</t>
  </si>
  <si>
    <t xml:space="preserve">rangée de sièges n°1</t>
  </si>
  <si>
    <t xml:space="preserve">rangée de sièges n°2</t>
  </si>
  <si>
    <t xml:space="preserve">rangée de sièges n°3</t>
  </si>
  <si>
    <t xml:space="preserve">rangée de sièges n°4</t>
  </si>
  <si>
    <t xml:space="preserve">rangée de sièges n°5</t>
  </si>
  <si>
    <t xml:space="preserve">Emplacement fauteuil roulant n°1</t>
  </si>
  <si>
    <t xml:space="preserve">Emplacement fauteuil roulant n°2</t>
  </si>
  <si>
    <t xml:space="preserve">Emplacement fauteuil roulant n°3</t>
  </si>
  <si>
    <t xml:space="preserve">Emplacement fauteuil roulant n°4</t>
  </si>
  <si>
    <t xml:space="preserve">Emplacement fauteuil roulant n°5</t>
  </si>
  <si>
    <t xml:space="preserve">CAPACITÉ DE CHARGEMENT</t>
  </si>
  <si>
    <t xml:space="preserve">Charge maximale autorisée au point d’attelage</t>
  </si>
  <si>
    <t xml:space="preserve">S (COC 19)</t>
  </si>
  <si>
    <t xml:space="preserve">Distance du point d’attelage à l’axe du dernier essieu</t>
  </si>
  <si>
    <t xml:space="preserve">Distance du point d’attelage à l’axe de l’essieu arrière théorique</t>
  </si>
  <si>
    <t xml:space="preserve">Distance du point d’attelage à l’axe de l’essieu avant théorique</t>
  </si>
  <si>
    <t xml:space="preserve">Charge utile marchandises</t>
  </si>
  <si>
    <t xml:space="preserve">RÉPARTITION DE LA CHARGE UTILE SELON 2021/535</t>
  </si>
  <si>
    <t xml:space="preserve"> VÉHICULE CHARGÉ JUSQU’À SON PTAC COMPRENANT LA MASSE SUR LE POINT D’ATTELAGE</t>
  </si>
  <si>
    <t xml:space="preserve">VÉHICULE CHARGÉ JUSQU’À SON PTAC PLUS LA MASSE SUR LE POINT D’ATTELAGE</t>
  </si>
  <si>
    <t xml:space="preserve">Élément considéré</t>
  </si>
  <si>
    <t xml:space="preserve">masse de l’élément (kg)</t>
  </si>
  <si>
    <t xml:space="preserve">Coffre n°1</t>
  </si>
  <si>
    <t xml:space="preserve">Coffre n°2</t>
  </si>
  <si>
    <t xml:space="preserve">Coffre n°3</t>
  </si>
  <si>
    <t xml:space="preserve">Coffre n°4</t>
  </si>
  <si>
    <t xml:space="preserve">Coffre n°5</t>
  </si>
  <si>
    <t xml:space="preserve">Coffre n°6</t>
  </si>
  <si>
    <t xml:space="preserve">Coffre n°7</t>
  </si>
  <si>
    <t xml:space="preserve">Coffre n°8</t>
  </si>
  <si>
    <t xml:space="preserve">Coffre n°9</t>
  </si>
  <si>
    <t xml:space="preserve">Coffre n°10</t>
  </si>
  <si>
    <t xml:space="preserve">Coffre n°11</t>
  </si>
  <si>
    <t xml:space="preserve">Coffre n°12</t>
  </si>
  <si>
    <t xml:space="preserve">Coffre n°13</t>
  </si>
  <si>
    <t xml:space="preserve">Coffre n°14</t>
  </si>
  <si>
    <t xml:space="preserve">Coffre n°15</t>
  </si>
  <si>
    <t xml:space="preserve">Coffre n°16</t>
  </si>
  <si>
    <t xml:space="preserve">Coffre n°17</t>
  </si>
  <si>
    <t xml:space="preserve">Coffre n°18</t>
  </si>
  <si>
    <t xml:space="preserve">Coffre n°19</t>
  </si>
  <si>
    <t xml:space="preserve">Coffre n°20</t>
  </si>
  <si>
    <t xml:space="preserve">Coffre n°21</t>
  </si>
  <si>
    <t xml:space="preserve">Coffre n°22</t>
  </si>
  <si>
    <t xml:space="preserve">Coffre n°23</t>
  </si>
  <si>
    <t xml:space="preserve">Coffre n°24</t>
  </si>
  <si>
    <t xml:space="preserve">Coffre n°25</t>
  </si>
  <si>
    <t xml:space="preserve">Coffre n°26</t>
  </si>
  <si>
    <t xml:space="preserve">Coffre n°27</t>
  </si>
  <si>
    <t xml:space="preserve">RECEVABILITÉ EN AUTOCARAVANE SELON 2018/858 Annexe I partie A §2</t>
  </si>
  <si>
    <t xml:space="preserve">Valeur</t>
  </si>
  <si>
    <t xml:space="preserve">Critère</t>
  </si>
  <si>
    <t xml:space="preserve">Charge utile :</t>
  </si>
  <si>
    <t xml:space="preserve">VÉRIFICATION DU VÉHICULE CHARGÉ JUSQU’À SON PTAC SANS MASSE SUR LE POINT D’ATTELAGE</t>
  </si>
  <si>
    <t xml:space="preserve">Conducteur et passagers</t>
  </si>
  <si>
    <t xml:space="preserve">Attelage</t>
  </si>
  <si>
    <t xml:space="preserve">Chargement</t>
  </si>
  <si>
    <t xml:space="preserve">TOTAL</t>
  </si>
  <si>
    <t xml:space="preserve">Maximum</t>
  </si>
  <si>
    <t xml:space="preserve">Répartition de charge sur l’avant</t>
  </si>
  <si>
    <t xml:space="preserve">VÉRIFICATION DU VÉHICULE CHARGÉ JUSQU’À SON PTAC COMPRENANT LA MASSE SUR LE POINT D’ATTELAGE</t>
  </si>
  <si>
    <t xml:space="preserve">VÉRIFICATION DU VÉHICULE CHARGÉ JUSQU’À SON PTAC PLUS LA MASSE SUR LE POINT D’ATTELAGE</t>
  </si>
  <si>
    <t xml:space="preserve">PRESCRIPTIONS SUPPLEMENTAIRES POUR VEHICULE TRACTANT SELON 2021/535 Annexe XIII partie B §2.8.2</t>
  </si>
  <si>
    <t xml:space="preserve">Dépassement MMTA essieu arrière dans la limite de 15%</t>
  </si>
  <si>
    <t xml:space="preserve">Le véhicule tracte avec une limitation de vitesse à 100 km/h, et une pression des pneumatiques arrière
supérieure d’au moins 0,2 bar à la pression recommandée pour une utilisation normale.</t>
  </si>
  <si>
    <t xml:space="preserve">Indice de charge minimal des pneumatiques arrières</t>
  </si>
  <si>
    <t xml:space="preserve">Barycentre 3-4 par rapport à 3</t>
  </si>
  <si>
    <t xml:space="preserve">Barycentre 3-4-5 par rapport à 3</t>
  </si>
  <si>
    <t xml:space="preserve">Barycentre 1-2 par rapport à 1</t>
  </si>
  <si>
    <t xml:space="preserve">Empattement théorique</t>
  </si>
  <si>
    <t xml:space="preserve">Indice mini</t>
  </si>
  <si>
    <t xml:space="preserve">Indice suffisant ?</t>
  </si>
  <si>
    <t xml:space="preserve">Indice de charge</t>
  </si>
  <si>
    <t xml:space="preserve">Masse maximale</t>
  </si>
  <si>
    <t xml:space="preserve">Essieu simple</t>
  </si>
</sst>
</file>

<file path=xl/styles.xml><?xml version="1.0" encoding="utf-8"?>
<styleSheet xmlns="http://schemas.openxmlformats.org/spreadsheetml/2006/main">
  <numFmts count="18">
    <numFmt numFmtId="164" formatCode="General"/>
    <numFmt numFmtId="165" formatCode="#,##0.00\ [$€-40C];[RED]\-#,##0.00\ [$€-40C]"/>
    <numFmt numFmtId="166" formatCode="dd/mm/yy"/>
    <numFmt numFmtId="167" formatCode="#,###&quot; kg&quot;"/>
    <numFmt numFmtId="168" formatCode="#.###&quot; m&quot;"/>
    <numFmt numFmtId="169" formatCode="#&quot; kg&quot;"/>
    <numFmt numFmtId="170" formatCode="#,##0&quot; kg&quot;"/>
    <numFmt numFmtId="171" formatCode="#,###&quot; L&quot;"/>
    <numFmt numFmtId="172" formatCode="0.000&quot; kg/L&quot;"/>
    <numFmt numFmtId="173" formatCode="0.###&quot; m&quot;"/>
    <numFmt numFmtId="174" formatCode="0\ %"/>
    <numFmt numFmtId="175" formatCode="&quot;VRAI&quot;;&quot;VRAI&quot;;&quot;FAUX&quot;"/>
    <numFmt numFmtId="176" formatCode="0&quot; kg&quot;"/>
    <numFmt numFmtId="177" formatCode="0.##&quot; m&quot;"/>
    <numFmt numFmtId="178" formatCode="0.00&quot; m&quot;"/>
    <numFmt numFmtId="179" formatCode="0.0%"/>
    <numFmt numFmtId="180" formatCode="0"/>
    <numFmt numFmtId="181" formatCode="0.00"/>
  </numFmts>
  <fonts count="1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6"/>
      <name val="Arial"/>
      <family val="2"/>
      <charset val="1"/>
    </font>
    <font>
      <u val="single"/>
      <sz val="10"/>
      <color rgb="FF0563C1"/>
      <name val="Arial"/>
      <family val="2"/>
      <charset val="1"/>
    </font>
    <font>
      <b val="true"/>
      <i val="true"/>
      <u val="single"/>
      <sz val="10"/>
      <name val="Arial"/>
      <family val="2"/>
      <charset val="1"/>
    </font>
    <font>
      <sz val="10"/>
      <color rgb="FFFFFFFF"/>
      <name val="Arial"/>
      <family val="2"/>
      <charset val="1"/>
    </font>
    <font>
      <b val="true"/>
      <sz val="14"/>
      <name val="Arial"/>
      <family val="2"/>
      <charset val="1"/>
    </font>
    <font>
      <sz val="10"/>
      <name val="ArialMT"/>
      <family val="2"/>
      <charset val="1"/>
    </font>
    <font>
      <b val="true"/>
      <sz val="10"/>
      <name val="Arial"/>
      <family val="2"/>
      <charset val="1"/>
    </font>
    <font>
      <u val="single"/>
      <sz val="1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sz val="10"/>
      <color rgb="FFCE181E"/>
      <name val="Arial"/>
      <family val="2"/>
      <charset val="1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0000"/>
        <bgColor rgb="FFCC0000"/>
      </patternFill>
    </fill>
    <fill>
      <patternFill patternType="solid">
        <fgColor rgb="FF99FF99"/>
        <bgColor rgb="FFCCFFCC"/>
      </patternFill>
    </fill>
    <fill>
      <patternFill patternType="solid">
        <fgColor rgb="FFFFFFFF"/>
        <bgColor rgb="FFFFFFCC"/>
      </patternFill>
    </fill>
    <fill>
      <patternFill patternType="solid">
        <fgColor rgb="FFCCCCCC"/>
        <bgColor rgb="FFDDDDDD"/>
      </patternFill>
    </fill>
    <fill>
      <patternFill patternType="solid">
        <fgColor rgb="FFDDDDDD"/>
        <bgColor rgb="FFCCCCCC"/>
      </patternFill>
    </fill>
    <fill>
      <patternFill patternType="solid">
        <fgColor rgb="FF66FF66"/>
        <bgColor rgb="FF99FF99"/>
      </patternFill>
    </fill>
    <fill>
      <patternFill patternType="solid">
        <fgColor rgb="FFFFF200"/>
        <bgColor rgb="FFFFFF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/>
      <top/>
      <bottom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thin"/>
      <bottom style="hair"/>
      <diagonal/>
    </border>
    <border diagonalUp="false" diagonalDown="false">
      <left style="hair"/>
      <right style="thin"/>
      <top style="thin"/>
      <bottom style="thin"/>
      <diagonal/>
    </border>
    <border diagonalUp="false" diagonalDown="false">
      <left style="hair"/>
      <right style="hair"/>
      <top style="hair"/>
      <bottom style="thin"/>
      <diagonal/>
    </border>
    <border diagonalUp="false" diagonalDown="false">
      <left style="hair"/>
      <right style="hair"/>
      <top/>
      <bottom style="hair"/>
      <diagonal/>
    </border>
    <border diagonalUp="true" diagonalDown="true">
      <left/>
      <right/>
      <top/>
      <bottom/>
      <diagonal style="hair"/>
    </border>
  </borders>
  <cellStyleXfs count="3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center" vertical="bottom" textRotation="0" wrapText="false" indent="0" shrinkToFit="false"/>
    </xf>
    <xf numFmtId="164" fontId="4" fillId="0" borderId="0" applyFont="true" applyBorder="false" applyAlignment="true" applyProtection="false">
      <alignment horizontal="center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0" applyFont="true" applyBorder="false" applyAlignment="true" applyProtection="false">
      <alignment horizontal="general" vertical="bottom" textRotation="0" wrapText="false" indent="0" shrinkToFit="false"/>
    </xf>
    <xf numFmtId="165" fontId="6" fillId="0" borderId="0" applyFont="true" applyBorder="false" applyAlignment="true" applyProtection="false">
      <alignment horizontal="general" vertical="bottom" textRotation="0" wrapText="false" indent="0" shrinkToFit="false"/>
    </xf>
    <xf numFmtId="165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center" vertical="bottom" textRotation="90" wrapText="false" indent="0" shrinkToFit="false"/>
    </xf>
    <xf numFmtId="164" fontId="4" fillId="0" borderId="0" applyFont="true" applyBorder="false" applyAlignment="true" applyProtection="false">
      <alignment horizontal="center" vertical="bottom" textRotation="90" wrapText="false" indent="0" shrinkToFit="false"/>
    </xf>
    <xf numFmtId="164" fontId="7" fillId="4" border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4" borderId="0" applyFont="true" applyBorder="true" applyAlignment="true" applyProtection="true">
      <alignment horizontal="center" vertical="center" textRotation="0" wrapText="true" indent="0" shrinkToFit="false"/>
      <protection locked="true" hidden="false"/>
    </xf>
  </cellStyleXfs>
  <cellXfs count="9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5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0" fillId="5" borderId="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5" borderId="1" xfId="25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5" borderId="1" xfId="25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5" borderId="1" xfId="25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0" fillId="6" borderId="1" xfId="25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1" fontId="0" fillId="5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0" fillId="5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0" fillId="5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74" fontId="0" fillId="5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4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75" fontId="0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0" fillId="5" borderId="1" xfId="25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0" fillId="5" borderId="1" xfId="25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74" fontId="0" fillId="5" borderId="1" xfId="25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0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7" fontId="0" fillId="5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5" borderId="7" xfId="25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0" borderId="8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0" fillId="5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5" borderId="9" xfId="25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0" fillId="5" borderId="9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3" fontId="1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center" textRotation="0" wrapText="false" indent="0" shrinkToFit="false"/>
      <protection locked="true" hidden="false"/>
    </xf>
    <xf numFmtId="177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3" fontId="0" fillId="5" borderId="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5" borderId="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5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0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8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73" fontId="0" fillId="0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0" borderId="1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7" fontId="0" fillId="0" borderId="11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77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75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5" borderId="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75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80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80" fontId="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center" textRotation="0" wrapText="false" indent="0" shrinkToFit="false"/>
      <protection locked="true" hidden="false"/>
    </xf>
    <xf numFmtId="180" fontId="0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80" fontId="0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80" fontId="10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81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8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2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n-tête" xfId="20"/>
    <cellStyle name="En-tête 2" xfId="21"/>
    <cellStyle name="Lien hypertexte 2" xfId="22"/>
    <cellStyle name="NOK" xfId="23"/>
    <cellStyle name="NOK 2" xfId="24"/>
    <cellStyle name="Normal 2" xfId="25"/>
    <cellStyle name="OK" xfId="26"/>
    <cellStyle name="OK 2" xfId="27"/>
    <cellStyle name="Résultat2" xfId="28"/>
    <cellStyle name="Résultat2 2" xfId="29"/>
    <cellStyle name="Titre1" xfId="30"/>
    <cellStyle name="Titre1 2" xfId="31"/>
    <cellStyle name="Vide" xfId="32"/>
    <cellStyle name="Vide 2" xfId="33"/>
  </cellStyles>
  <dxfs count="29">
    <dxf>
      <font>
        <name val="Arial"/>
        <charset val="1"/>
        <family val="2"/>
      </font>
      <fill>
        <patternFill>
          <bgColor rgb="FF99FF99"/>
        </patternFill>
      </fill>
    </dxf>
    <dxf>
      <font>
        <name val="Arial"/>
        <charset val="1"/>
        <family val="2"/>
      </font>
      <fill>
        <patternFill>
          <bgColor rgb="FFFF0000"/>
        </patternFill>
      </fill>
    </dxf>
    <dxf>
      <font>
        <name val="Arial"/>
        <charset val="1"/>
        <family val="2"/>
        <color rgb="FFFFFFFF"/>
      </font>
      <fill>
        <patternFill>
          <bgColor rgb="FFFFFFFF"/>
        </patternFill>
      </fill>
      <border diagonalUp="false" diagonalDown="false">
        <left/>
        <right/>
        <top/>
        <bottom/>
        <diagonal/>
      </border>
    </dxf>
    <dxf>
      <font>
        <name val="Arial"/>
        <charset val="1"/>
        <family val="2"/>
      </font>
      <fill>
        <patternFill>
          <bgColor rgb="FF99FF99"/>
        </patternFill>
      </fill>
    </dxf>
    <dxf>
      <font>
        <name val="Arial"/>
        <charset val="1"/>
        <family val="2"/>
      </font>
      <fill>
        <patternFill>
          <bgColor rgb="FFFF0000"/>
        </patternFill>
      </fill>
    </dxf>
    <dxf>
      <font>
        <name val="Arial"/>
        <charset val="1"/>
        <family val="2"/>
        <color rgb="FFFFFFFF"/>
      </font>
      <fill>
        <patternFill>
          <bgColor rgb="FFFFFFFF"/>
        </patternFill>
      </fill>
      <border diagonalUp="false" diagonalDown="false">
        <left/>
        <right/>
        <top/>
        <bottom/>
        <diagonal/>
      </border>
    </dxf>
    <dxf>
      <font>
        <name val="Arial"/>
        <charset val="1"/>
        <family val="2"/>
      </font>
      <fill>
        <patternFill>
          <bgColor rgb="FF99FF99"/>
        </patternFill>
      </fill>
    </dxf>
    <dxf>
      <font>
        <name val="Arial"/>
        <charset val="1"/>
        <family val="2"/>
      </font>
      <fill>
        <patternFill>
          <bgColor rgb="FFFF0000"/>
        </patternFill>
      </fill>
    </dxf>
    <dxf>
      <font>
        <name val="Arial"/>
        <charset val="1"/>
        <family val="2"/>
      </font>
      <fill>
        <patternFill>
          <bgColor rgb="FFFF0000"/>
        </patternFill>
      </fill>
    </dxf>
    <dxf>
      <font>
        <name val="Arial"/>
        <charset val="1"/>
        <family val="2"/>
      </font>
      <fill>
        <patternFill>
          <bgColor rgb="FF99FF99"/>
        </patternFill>
      </fill>
    </dxf>
    <dxf>
      <font>
        <name val="Arial"/>
        <charset val="1"/>
        <family val="2"/>
        <color rgb="FFFFFFFF"/>
      </font>
      <fill>
        <patternFill>
          <bgColor rgb="FFFFFFFF"/>
        </patternFill>
      </fill>
      <border diagonalUp="false" diagonalDown="false">
        <left/>
        <right/>
        <top/>
        <bottom/>
        <diagonal/>
      </border>
    </dxf>
    <dxf>
      <font>
        <name val="Arial"/>
        <charset val="1"/>
        <family val="2"/>
      </font>
      <fill>
        <patternFill>
          <bgColor rgb="FFFF0000"/>
        </patternFill>
      </fill>
    </dxf>
    <dxf>
      <font>
        <name val="Arial"/>
        <charset val="1"/>
        <family val="2"/>
      </font>
      <fill>
        <patternFill>
          <bgColor rgb="FF99FF99"/>
        </patternFill>
      </fill>
    </dxf>
    <dxf>
      <font>
        <name val="Arial"/>
        <charset val="1"/>
        <family val="2"/>
        <b val="0"/>
        <i val="0"/>
        <color rgb="FFCC0000"/>
        <sz val="10"/>
      </font>
      <fill>
        <patternFill>
          <bgColor rgb="FFFFCCCC"/>
        </patternFill>
      </fill>
    </dxf>
    <dxf>
      <font>
        <name val="Arial"/>
        <charset val="1"/>
        <family val="2"/>
        <b val="0"/>
        <i val="0"/>
        <color rgb="FF006600"/>
        <sz val="10"/>
      </font>
      <fill>
        <patternFill>
          <bgColor rgb="FFCCFFCC"/>
        </patternFill>
      </fill>
    </dxf>
    <dxf>
      <font>
        <name val="Arial"/>
        <charset val="1"/>
        <family val="2"/>
        <color rgb="FFFFFFFF"/>
      </font>
      <fill>
        <patternFill>
          <bgColor rgb="FFFFFFFF"/>
        </patternFill>
      </fill>
      <border diagonalUp="false" diagonalDown="false">
        <left/>
        <right/>
        <top/>
        <bottom/>
        <diagonal/>
      </border>
    </dxf>
    <dxf>
      <font>
        <name val="Arial"/>
        <charset val="1"/>
        <family val="2"/>
      </font>
      <fill>
        <patternFill>
          <bgColor rgb="FF99FF99"/>
        </patternFill>
      </fill>
    </dxf>
    <dxf>
      <font>
        <name val="Arial"/>
        <charset val="1"/>
        <family val="2"/>
      </font>
      <fill>
        <patternFill>
          <bgColor rgb="FFFF0000"/>
        </patternFill>
      </fill>
    </dxf>
    <dxf>
      <font>
        <name val="Arial"/>
        <charset val="1"/>
        <family val="2"/>
      </font>
      <fill>
        <patternFill>
          <bgColor rgb="FF99FF99"/>
        </patternFill>
      </fill>
    </dxf>
    <dxf>
      <font>
        <name val="Arial"/>
        <charset val="1"/>
        <family val="2"/>
      </font>
      <fill>
        <patternFill>
          <bgColor rgb="FFFF0000"/>
        </patternFill>
      </fill>
    </dxf>
    <dxf>
      <font>
        <name val="Arial"/>
        <charset val="1"/>
        <family val="2"/>
        <color rgb="FFFFFFFF"/>
      </font>
      <fill>
        <patternFill>
          <bgColor rgb="FFFFFFFF"/>
        </patternFill>
      </fill>
      <border diagonalUp="false" diagonalDown="false">
        <left/>
        <right/>
        <top/>
        <bottom/>
        <diagonal/>
      </border>
    </dxf>
    <dxf>
      <font>
        <name val="Arial"/>
        <charset val="1"/>
        <family val="2"/>
      </font>
      <fill>
        <patternFill>
          <bgColor rgb="FF99FF99"/>
        </patternFill>
      </fill>
    </dxf>
    <dxf>
      <font>
        <name val="Arial"/>
        <charset val="1"/>
        <family val="2"/>
      </font>
      <fill>
        <patternFill>
          <bgColor rgb="FFFF0000"/>
        </patternFill>
      </fill>
    </dxf>
    <dxf>
      <font>
        <name val="Arial"/>
        <charset val="1"/>
        <family val="2"/>
        <b val="0"/>
        <i val="0"/>
        <color rgb="FFCC0000"/>
        <sz val="10"/>
      </font>
      <fill>
        <patternFill>
          <bgColor rgb="FFFFCCCC"/>
        </patternFill>
      </fill>
    </dxf>
    <dxf>
      <font>
        <name val="Arial"/>
        <charset val="1"/>
        <family val="2"/>
        <b val="0"/>
        <i val="0"/>
        <color rgb="FF006600"/>
        <sz val="10"/>
      </font>
      <fill>
        <patternFill>
          <bgColor rgb="FFCCFFCC"/>
        </patternFill>
      </fill>
    </dxf>
    <dxf>
      <font>
        <name val="Arial"/>
        <charset val="1"/>
        <family val="2"/>
        <color rgb="FFDDDDDD"/>
      </font>
      <fill>
        <patternFill>
          <bgColor rgb="FFDDDDDD"/>
        </patternFill>
      </fill>
      <border diagonalUp="false" diagonalDown="false">
        <left/>
        <right/>
        <top/>
        <bottom/>
        <diagonal/>
      </border>
    </dxf>
    <dxf>
      <fill>
        <patternFill>
          <bgColor rgb="FF92D050"/>
        </patternFill>
      </fill>
    </dxf>
    <dxf>
      <font>
        <name val="Arial"/>
        <charset val="1"/>
        <family val="2"/>
        <color rgb="FFFFFFFF"/>
      </font>
      <fill>
        <patternFill>
          <bgColor rgb="FFFFFFFF"/>
        </patternFill>
      </fill>
      <border diagonalUp="false" diagonalDown="false">
        <left/>
        <right/>
        <top/>
        <bottom/>
        <diagonal/>
      </border>
    </dxf>
    <dxf>
      <font>
        <name val="Arial"/>
        <charset val="1"/>
        <family val="2"/>
        <color rgb="FFFFFFFF"/>
      </font>
      <fill>
        <patternFill>
          <bgColor rgb="FFFFFFFF"/>
        </patternFill>
      </fill>
      <border diagonalUp="false" diagonalDown="false">
        <left/>
        <right/>
        <top/>
        <bottom/>
        <diagonal/>
      </border>
    </dxf>
  </dxfs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CC0000"/>
      <rgbColor rgb="FF0066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99FF99"/>
      <rgbColor rgb="FF660066"/>
      <rgbColor rgb="FFFF8080"/>
      <rgbColor rgb="FF0563C1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66FF66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362"/>
  <sheetViews>
    <sheetView showFormulas="false" showGridLines="fals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C9" activeCellId="0" sqref="C9"/>
    </sheetView>
  </sheetViews>
  <sheetFormatPr defaultColWidth="11.640625" defaultRowHeight="12.75" customHeight="false" zeroHeight="false" outlineLevelRow="0" outlineLevelCol="0"/>
  <cols>
    <col collapsed="false" customWidth="true" hidden="false" outlineLevel="0" max="1" min="1" style="1" width="3.15"/>
    <col collapsed="false" customWidth="true" hidden="false" outlineLevel="0" max="2" min="2" style="1" width="47.43"/>
    <col collapsed="false" customWidth="true" hidden="false" outlineLevel="0" max="3" min="3" style="1" width="19.71"/>
    <col collapsed="false" customWidth="true" hidden="false" outlineLevel="0" max="4" min="4" style="1" width="36.15"/>
    <col collapsed="false" customWidth="true" hidden="false" outlineLevel="0" max="5" min="5" style="1" width="33.71"/>
    <col collapsed="false" customWidth="true" hidden="false" outlineLevel="0" max="6" min="6" style="1" width="27.3"/>
    <col collapsed="false" customWidth="true" hidden="false" outlineLevel="0" max="7" min="7" style="1" width="19.99"/>
    <col collapsed="false" customWidth="true" hidden="false" outlineLevel="0" max="8" min="8" style="1" width="4.14"/>
    <col collapsed="false" customWidth="true" hidden="true" outlineLevel="0" max="9" min="9" style="1" width="22.15"/>
    <col collapsed="false" customWidth="true" hidden="true" outlineLevel="0" max="10" min="10" style="1" width="18"/>
  </cols>
  <sheetData>
    <row r="1" customFormat="false" ht="40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5" customFormat="false" ht="12.75" hidden="false" customHeight="false" outlineLevel="0" collapsed="false">
      <c r="B5" s="1" t="s">
        <v>1</v>
      </c>
      <c r="C5" s="3" t="s">
        <v>2</v>
      </c>
      <c r="D5" s="3"/>
    </row>
    <row r="6" customFormat="false" ht="12.75" hidden="false" customHeight="false" outlineLevel="0" collapsed="false">
      <c r="B6" s="1" t="s">
        <v>3</v>
      </c>
      <c r="C6" s="3" t="s">
        <v>4</v>
      </c>
      <c r="D6" s="3"/>
    </row>
    <row r="7" customFormat="false" ht="12.75" hidden="false" customHeight="false" outlineLevel="0" collapsed="false">
      <c r="B7" s="1" t="s">
        <v>5</v>
      </c>
      <c r="C7" s="3" t="s">
        <v>6</v>
      </c>
      <c r="D7" s="3"/>
    </row>
    <row r="8" customFormat="false" ht="12.75" hidden="false" customHeight="false" outlineLevel="0" collapsed="false">
      <c r="B8" s="1" t="s">
        <v>7</v>
      </c>
      <c r="C8" s="4" t="s">
        <v>8</v>
      </c>
      <c r="D8" s="4"/>
    </row>
    <row r="9" customFormat="false" ht="12.75" hidden="false" customHeight="false" outlineLevel="0" collapsed="false">
      <c r="B9" s="1" t="s">
        <v>9</v>
      </c>
      <c r="C9" s="3" t="s">
        <v>10</v>
      </c>
      <c r="D9" s="3"/>
    </row>
    <row r="10" customFormat="false" ht="12.75" hidden="false" customHeight="false" outlineLevel="0" collapsed="false">
      <c r="B10" s="1" t="s">
        <v>11</v>
      </c>
      <c r="C10" s="5">
        <v>45658</v>
      </c>
      <c r="D10" s="5"/>
    </row>
    <row r="11" customFormat="false" ht="12.75" hidden="false" customHeight="false" outlineLevel="0" collapsed="false">
      <c r="B11" s="1" t="s">
        <v>12</v>
      </c>
      <c r="C11" s="5">
        <v>46144</v>
      </c>
      <c r="D11" s="5"/>
    </row>
    <row r="12" customFormat="false" ht="32.25" hidden="false" customHeight="true" outlineLevel="0" collapsed="false">
      <c r="B12" s="6" t="s">
        <v>13</v>
      </c>
      <c r="C12" s="7"/>
      <c r="D12" s="7"/>
    </row>
    <row r="14" customFormat="false" ht="12.75" hidden="false" customHeight="false" outlineLevel="0" collapsed="false">
      <c r="B14" s="8"/>
      <c r="C14" s="8"/>
      <c r="D14" s="8"/>
    </row>
    <row r="15" customFormat="false" ht="12.75" hidden="false" customHeight="false" outlineLevel="0" collapsed="false">
      <c r="B15" s="9" t="s">
        <v>14</v>
      </c>
      <c r="C15" s="10" t="s">
        <v>15</v>
      </c>
      <c r="D15" s="11">
        <v>3300</v>
      </c>
    </row>
    <row r="16" customFormat="false" ht="12.75" hidden="false" customHeight="false" outlineLevel="0" collapsed="false">
      <c r="B16" s="9" t="s">
        <v>16</v>
      </c>
      <c r="C16" s="10" t="s">
        <v>17</v>
      </c>
      <c r="D16" s="11">
        <v>3300</v>
      </c>
    </row>
    <row r="17" customFormat="false" ht="12.75" hidden="false" customHeight="false" outlineLevel="0" collapsed="false">
      <c r="B17" s="12" t="s">
        <v>18</v>
      </c>
      <c r="C17" s="10" t="s">
        <v>19</v>
      </c>
      <c r="D17" s="13">
        <v>3</v>
      </c>
    </row>
    <row r="18" customFormat="false" ht="12.75" hidden="false" customHeight="false" outlineLevel="0" collapsed="false">
      <c r="B18" s="12" t="s">
        <v>20</v>
      </c>
      <c r="C18" s="10" t="s">
        <v>21</v>
      </c>
      <c r="D18" s="14">
        <v>5.413</v>
      </c>
    </row>
    <row r="19" customFormat="false" ht="12.75" hidden="false" customHeight="false" outlineLevel="0" collapsed="false">
      <c r="C19" s="15"/>
      <c r="D19" s="16"/>
    </row>
    <row r="20" customFormat="false" ht="12.75" hidden="false" customHeight="false" outlineLevel="0" collapsed="false">
      <c r="B20" s="17" t="s">
        <v>22</v>
      </c>
      <c r="C20" s="17"/>
      <c r="D20" s="17"/>
      <c r="E20" s="17"/>
      <c r="F20" s="17"/>
    </row>
    <row r="21" customFormat="false" ht="12.75" hidden="false" customHeight="false" outlineLevel="0" collapsed="false">
      <c r="B21" s="9" t="s">
        <v>23</v>
      </c>
      <c r="C21" s="18">
        <v>1400</v>
      </c>
      <c r="F21" s="19"/>
    </row>
    <row r="22" customFormat="false" ht="12.75" hidden="false" customHeight="false" outlineLevel="0" collapsed="false">
      <c r="B22" s="9" t="s">
        <v>24</v>
      </c>
      <c r="C22" s="18">
        <v>1140</v>
      </c>
      <c r="F22" s="19"/>
    </row>
    <row r="23" customFormat="false" ht="12.75" hidden="false" customHeight="false" outlineLevel="0" collapsed="false">
      <c r="B23" s="20"/>
      <c r="C23" s="21"/>
      <c r="F23" s="19"/>
    </row>
    <row r="24" customFormat="false" ht="23.85" hidden="false" customHeight="false" outlineLevel="0" collapsed="false">
      <c r="B24" s="20"/>
      <c r="C24" s="22" t="s">
        <v>25</v>
      </c>
      <c r="D24" s="23" t="s">
        <v>26</v>
      </c>
      <c r="E24" s="24" t="s">
        <v>27</v>
      </c>
      <c r="F24" s="25" t="s">
        <v>28</v>
      </c>
    </row>
    <row r="25" customFormat="false" ht="12.75" hidden="false" customHeight="false" outlineLevel="0" collapsed="false">
      <c r="B25" s="9" t="s">
        <v>29</v>
      </c>
      <c r="C25" s="26">
        <v>80</v>
      </c>
      <c r="D25" s="27">
        <v>0.84</v>
      </c>
      <c r="E25" s="28">
        <v>1.5</v>
      </c>
      <c r="F25" s="29">
        <v>0.5</v>
      </c>
    </row>
    <row r="26" customFormat="false" ht="12.75" hidden="false" customHeight="false" outlineLevel="0" collapsed="false">
      <c r="B26" s="9" t="s">
        <v>30</v>
      </c>
      <c r="C26" s="26"/>
      <c r="D26" s="27">
        <v>0.51</v>
      </c>
      <c r="E26" s="28"/>
      <c r="F26" s="29"/>
    </row>
    <row r="27" customFormat="false" ht="12.75" hidden="false" customHeight="false" outlineLevel="0" collapsed="false">
      <c r="B27" s="9" t="s">
        <v>31</v>
      </c>
      <c r="C27" s="26"/>
      <c r="D27" s="30">
        <v>1.09</v>
      </c>
      <c r="E27" s="28"/>
      <c r="F27" s="29"/>
    </row>
    <row r="28" customFormat="false" ht="12.75" hidden="false" customHeight="false" outlineLevel="0" collapsed="false">
      <c r="B28" s="31" t="s">
        <v>32</v>
      </c>
      <c r="C28" s="32"/>
      <c r="D28" s="32"/>
      <c r="E28" s="32"/>
      <c r="F28" s="32"/>
    </row>
    <row r="29" customFormat="false" ht="12.75" hidden="false" customHeight="false" outlineLevel="0" collapsed="false">
      <c r="B29" s="33" t="s">
        <v>33</v>
      </c>
      <c r="C29" s="34"/>
      <c r="D29" s="30"/>
      <c r="E29" s="35"/>
      <c r="F29" s="36"/>
    </row>
    <row r="30" customFormat="false" ht="12.75" hidden="false" customHeight="false" outlineLevel="0" collapsed="false">
      <c r="B30" s="33" t="s">
        <v>34</v>
      </c>
      <c r="C30" s="34"/>
      <c r="D30" s="30"/>
      <c r="E30" s="35"/>
      <c r="F30" s="36"/>
    </row>
    <row r="31" customFormat="false" ht="12.75" hidden="false" customHeight="false" outlineLevel="0" collapsed="false">
      <c r="B31" s="33" t="s">
        <v>35</v>
      </c>
      <c r="C31" s="34"/>
      <c r="D31" s="30"/>
      <c r="E31" s="35"/>
      <c r="F31" s="36"/>
    </row>
    <row r="32" customFormat="false" ht="12.75" hidden="false" customHeight="false" outlineLevel="0" collapsed="false">
      <c r="B32" s="20"/>
      <c r="C32" s="21"/>
      <c r="F32" s="19"/>
    </row>
    <row r="33" customFormat="false" ht="12.75" hidden="false" customHeight="false" outlineLevel="0" collapsed="false">
      <c r="B33" s="20"/>
      <c r="C33" s="10" t="s">
        <v>36</v>
      </c>
      <c r="D33" s="10" t="s">
        <v>37</v>
      </c>
      <c r="E33" s="10" t="s">
        <v>38</v>
      </c>
      <c r="F33" s="19"/>
    </row>
    <row r="34" customFormat="false" ht="12.75" hidden="false" customHeight="false" outlineLevel="0" collapsed="false">
      <c r="B34" s="9" t="s">
        <v>39</v>
      </c>
      <c r="C34" s="37" t="n">
        <f aca="false">IF(G50="","",E34*(G50-E25)/G50)</f>
        <v>15.1930434782609</v>
      </c>
      <c r="D34" s="37" t="n">
        <f aca="false">IF(G50="","",E34-C34)</f>
        <v>11.6869565217391</v>
      </c>
      <c r="E34" s="37" t="n">
        <f aca="false">(0.9-F25)*C25*D25</f>
        <v>26.88</v>
      </c>
      <c r="F34" s="19"/>
    </row>
    <row r="35" customFormat="false" ht="12.75" hidden="false" customHeight="false" outlineLevel="0" collapsed="false">
      <c r="B35" s="9" t="s">
        <v>40</v>
      </c>
      <c r="C35" s="37" t="n">
        <f aca="false">IF(G50="","",E35*(G50-E26)/G50)</f>
        <v>0</v>
      </c>
      <c r="D35" s="37" t="n">
        <f aca="false">IF(G50="","",E35-C35)</f>
        <v>0</v>
      </c>
      <c r="E35" s="37" t="n">
        <f aca="false">(0.9-F26)*C26*D26</f>
        <v>0</v>
      </c>
      <c r="F35" s="19"/>
    </row>
    <row r="36" customFormat="false" ht="12.75" hidden="false" customHeight="false" outlineLevel="0" collapsed="false">
      <c r="B36" s="9" t="s">
        <v>41</v>
      </c>
      <c r="C36" s="37" t="n">
        <f aca="false">IF(G50="","",E36*(G50-E27)/G50)</f>
        <v>0</v>
      </c>
      <c r="D36" s="37" t="n">
        <f aca="false">IF(G50="","",E36-C36)</f>
        <v>0</v>
      </c>
      <c r="E36" s="37" t="n">
        <f aca="false">(1-F27)*C27*D27</f>
        <v>0</v>
      </c>
      <c r="F36" s="19"/>
    </row>
    <row r="37" customFormat="false" ht="12.75" hidden="false" customHeight="false" outlineLevel="0" collapsed="false">
      <c r="B37" s="31" t="s">
        <v>32</v>
      </c>
      <c r="C37" s="37"/>
      <c r="D37" s="37"/>
      <c r="E37" s="37"/>
      <c r="F37" s="19"/>
    </row>
    <row r="38" customFormat="false" ht="12.75" hidden="false" customHeight="false" outlineLevel="0" collapsed="false">
      <c r="B38" s="33" t="s">
        <v>33</v>
      </c>
      <c r="C38" s="37" t="n">
        <f aca="false">IF(G50="","",E38*(G50-E29)/G50)</f>
        <v>0</v>
      </c>
      <c r="D38" s="37" t="n">
        <f aca="false">IF(G50="","",E38-C38)</f>
        <v>0</v>
      </c>
      <c r="E38" s="37" t="n">
        <f aca="false">(1-F29)*C29*1</f>
        <v>0</v>
      </c>
      <c r="F38" s="19"/>
    </row>
    <row r="39" customFormat="false" ht="12.75" hidden="false" customHeight="false" outlineLevel="0" collapsed="false">
      <c r="B39" s="33" t="s">
        <v>34</v>
      </c>
      <c r="C39" s="37" t="n">
        <f aca="false">IF(G50="","",E39*(G50-E30)/G50)</f>
        <v>0</v>
      </c>
      <c r="D39" s="37" t="n">
        <f aca="false">IF(G50="","",E39-C39)</f>
        <v>0</v>
      </c>
      <c r="E39" s="37" t="n">
        <f aca="false">(1-F30)*C30*1</f>
        <v>0</v>
      </c>
      <c r="F39" s="19"/>
    </row>
    <row r="40" customFormat="false" ht="12.75" hidden="false" customHeight="false" outlineLevel="0" collapsed="false">
      <c r="B40" s="33" t="s">
        <v>35</v>
      </c>
      <c r="C40" s="37" t="n">
        <f aca="false">IF(G50="","",E40*(G50-E31)/G50)</f>
        <v>0</v>
      </c>
      <c r="D40" s="37" t="n">
        <f aca="false">IF(G50="","",E40-C40)</f>
        <v>0</v>
      </c>
      <c r="E40" s="37" t="n">
        <f aca="false">(1-F31)*C31*1</f>
        <v>0</v>
      </c>
      <c r="F40" s="19"/>
    </row>
    <row r="41" customFormat="false" ht="12.75" hidden="false" customHeight="false" outlineLevel="0" collapsed="false">
      <c r="B41" s="31" t="s">
        <v>42</v>
      </c>
      <c r="C41" s="38" t="n">
        <f aca="false">IF(G50="","",C38+C39+C40+C36+C35+C34+C21)</f>
        <v>1415.19304347826</v>
      </c>
      <c r="D41" s="38" t="n">
        <f aca="false">IF(G50="","",D38+D39+D40+D36+D35+D34+C22)</f>
        <v>1151.68695652174</v>
      </c>
      <c r="E41" s="38" t="n">
        <f aca="false">C21+C22+E34+E35+E36+E38+E39+E40</f>
        <v>2566.88</v>
      </c>
      <c r="F41" s="39"/>
    </row>
    <row r="42" customFormat="false" ht="12.75" hidden="false" customHeight="false" outlineLevel="0" collapsed="false">
      <c r="C42" s="15"/>
      <c r="D42" s="16"/>
    </row>
    <row r="43" customFormat="false" ht="12.75" hidden="false" customHeight="false" outlineLevel="0" collapsed="false">
      <c r="B43" s="40" t="s">
        <v>43</v>
      </c>
      <c r="C43" s="40"/>
      <c r="D43" s="40"/>
      <c r="E43" s="40"/>
      <c r="F43" s="40" t="s">
        <v>44</v>
      </c>
      <c r="G43" s="40"/>
    </row>
    <row r="44" customFormat="false" ht="12.75" hidden="false" customHeight="false" outlineLevel="0" collapsed="false">
      <c r="D44" s="10" t="s">
        <v>45</v>
      </c>
      <c r="E44" s="10" t="s">
        <v>46</v>
      </c>
      <c r="G44" s="10" t="s">
        <v>47</v>
      </c>
    </row>
    <row r="45" customFormat="false" ht="12.75" hidden="false" customHeight="false" outlineLevel="0" collapsed="false">
      <c r="B45" s="23" t="s">
        <v>48</v>
      </c>
      <c r="C45" s="41" t="s">
        <v>49</v>
      </c>
      <c r="D45" s="11">
        <v>1750</v>
      </c>
      <c r="E45" s="42" t="n">
        <f aca="false">D45+D46</f>
        <v>1750</v>
      </c>
    </row>
    <row r="46" customFormat="false" ht="12.75" hidden="false" customHeight="false" outlineLevel="0" collapsed="false">
      <c r="B46" s="23"/>
      <c r="C46" s="1" t="s">
        <v>50</v>
      </c>
      <c r="D46" s="11"/>
      <c r="E46" s="42"/>
      <c r="F46" s="43" t="s">
        <v>51</v>
      </c>
      <c r="G46" s="44"/>
    </row>
    <row r="47" customFormat="false" ht="12.75" hidden="false" customHeight="false" outlineLevel="0" collapsed="false">
      <c r="B47" s="23" t="s">
        <v>52</v>
      </c>
      <c r="C47" s="45" t="s">
        <v>50</v>
      </c>
      <c r="D47" s="46">
        <v>1900</v>
      </c>
      <c r="E47" s="47" t="n">
        <f aca="false">D47+D48+D49</f>
        <v>1900</v>
      </c>
      <c r="F47" s="48" t="s">
        <v>51</v>
      </c>
      <c r="G47" s="49">
        <v>3.45</v>
      </c>
    </row>
    <row r="48" customFormat="false" ht="12.75" hidden="false" customHeight="false" outlineLevel="0" collapsed="false">
      <c r="B48" s="23"/>
      <c r="C48" s="9" t="s">
        <v>53</v>
      </c>
      <c r="D48" s="11"/>
      <c r="E48" s="47"/>
      <c r="F48" s="48" t="s">
        <v>54</v>
      </c>
      <c r="G48" s="28"/>
    </row>
    <row r="49" customFormat="false" ht="12.75" hidden="false" customHeight="false" outlineLevel="0" collapsed="false">
      <c r="B49" s="23"/>
      <c r="C49" s="50" t="s">
        <v>55</v>
      </c>
      <c r="D49" s="51"/>
      <c r="E49" s="47"/>
      <c r="F49" s="1" t="s">
        <v>56</v>
      </c>
      <c r="G49" s="52"/>
    </row>
    <row r="50" customFormat="false" ht="12.75" hidden="false" customHeight="false" outlineLevel="0" collapsed="false">
      <c r="F50" s="53" t="s">
        <v>57</v>
      </c>
      <c r="G50" s="54" t="n">
        <f aca="false">IF(ISBLANK(D45),"",G46+G47+(G48*D48+(G48+G49)*D49)/(D47+D48+D49)-(D46/(D45+D46)*G46))</f>
        <v>3.45</v>
      </c>
    </row>
    <row r="51" customFormat="false" ht="12.75" hidden="false" customHeight="false" outlineLevel="0" collapsed="false">
      <c r="F51" s="55"/>
      <c r="G51" s="56"/>
    </row>
    <row r="52" customFormat="false" ht="12.75" hidden="false" customHeight="false" outlineLevel="0" collapsed="false">
      <c r="B52" s="40" t="s">
        <v>58</v>
      </c>
      <c r="C52" s="40"/>
      <c r="D52" s="40"/>
      <c r="F52" s="55"/>
      <c r="G52" s="56"/>
    </row>
    <row r="53" customFormat="false" ht="23.85" hidden="false" customHeight="false" outlineLevel="0" collapsed="false">
      <c r="B53" s="57" t="s">
        <v>59</v>
      </c>
      <c r="C53" s="24" t="s">
        <v>60</v>
      </c>
      <c r="D53" s="24" t="s">
        <v>61</v>
      </c>
      <c r="E53" s="58"/>
      <c r="F53" s="55"/>
      <c r="G53" s="56"/>
    </row>
    <row r="54" customFormat="false" ht="12.75" hidden="false" customHeight="false" outlineLevel="0" collapsed="false">
      <c r="B54" s="57" t="s">
        <v>62</v>
      </c>
      <c r="C54" s="59">
        <v>0.9</v>
      </c>
      <c r="D54" s="60">
        <v>3</v>
      </c>
      <c r="F54" s="55"/>
      <c r="G54" s="56"/>
    </row>
    <row r="55" customFormat="false" ht="12.75" hidden="false" customHeight="false" outlineLevel="0" collapsed="false">
      <c r="B55" s="57" t="s">
        <v>63</v>
      </c>
      <c r="C55" s="59"/>
      <c r="D55" s="60"/>
      <c r="F55" s="55"/>
      <c r="G55" s="56"/>
    </row>
    <row r="56" customFormat="false" ht="12.75" hidden="false" customHeight="false" outlineLevel="0" collapsed="false">
      <c r="B56" s="57" t="s">
        <v>64</v>
      </c>
      <c r="C56" s="59"/>
      <c r="D56" s="60"/>
      <c r="F56" s="55"/>
      <c r="G56" s="56"/>
    </row>
    <row r="57" customFormat="false" ht="12.75" hidden="false" customHeight="false" outlineLevel="0" collapsed="false">
      <c r="B57" s="57" t="s">
        <v>65</v>
      </c>
      <c r="C57" s="59"/>
      <c r="D57" s="60"/>
      <c r="F57" s="55"/>
      <c r="G57" s="56"/>
    </row>
    <row r="58" customFormat="false" ht="12.75" hidden="false" customHeight="false" outlineLevel="0" collapsed="false">
      <c r="B58" s="57" t="s">
        <v>66</v>
      </c>
      <c r="C58" s="59"/>
      <c r="D58" s="60"/>
      <c r="F58" s="55"/>
      <c r="G58" s="56"/>
    </row>
    <row r="59" customFormat="false" ht="12.75" hidden="false" customHeight="false" outlineLevel="0" collapsed="false">
      <c r="B59" s="57" t="s">
        <v>67</v>
      </c>
      <c r="C59" s="59"/>
      <c r="D59" s="60"/>
      <c r="F59" s="55"/>
      <c r="G59" s="56"/>
    </row>
    <row r="60" customFormat="false" ht="12.75" hidden="false" customHeight="false" outlineLevel="0" collapsed="false">
      <c r="B60" s="57" t="s">
        <v>68</v>
      </c>
      <c r="C60" s="59"/>
      <c r="D60" s="60"/>
      <c r="F60" s="55"/>
      <c r="G60" s="56"/>
    </row>
    <row r="61" customFormat="false" ht="12.75" hidden="false" customHeight="false" outlineLevel="0" collapsed="false">
      <c r="B61" s="57" t="s">
        <v>69</v>
      </c>
      <c r="C61" s="59"/>
      <c r="D61" s="60"/>
      <c r="F61" s="55"/>
      <c r="G61" s="56"/>
    </row>
    <row r="62" customFormat="false" ht="12.75" hidden="false" customHeight="false" outlineLevel="0" collapsed="false">
      <c r="B62" s="57" t="s">
        <v>70</v>
      </c>
      <c r="C62" s="59"/>
      <c r="D62" s="60"/>
      <c r="F62" s="55"/>
      <c r="G62" s="56"/>
    </row>
    <row r="63" customFormat="false" ht="12.75" hidden="false" customHeight="false" outlineLevel="0" collapsed="false">
      <c r="B63" s="57" t="s">
        <v>71</v>
      </c>
      <c r="C63" s="59"/>
      <c r="D63" s="60"/>
      <c r="F63" s="55"/>
      <c r="G63" s="56"/>
    </row>
    <row r="64" customFormat="false" ht="12.75" hidden="false" customHeight="false" outlineLevel="0" collapsed="false">
      <c r="F64" s="55"/>
      <c r="G64" s="56"/>
    </row>
    <row r="65" customFormat="false" ht="12.75" hidden="false" customHeight="false" outlineLevel="0" collapsed="false">
      <c r="B65" s="40" t="s">
        <v>72</v>
      </c>
      <c r="C65" s="40"/>
      <c r="D65" s="40"/>
      <c r="F65" s="55"/>
      <c r="G65" s="56"/>
    </row>
    <row r="66" customFormat="false" ht="12.75" hidden="false" customHeight="false" outlineLevel="0" collapsed="false">
      <c r="B66" s="9" t="s">
        <v>73</v>
      </c>
      <c r="C66" s="10" t="s">
        <v>74</v>
      </c>
      <c r="D66" s="61">
        <v>100</v>
      </c>
      <c r="E66" s="62" t="str">
        <f aca="false">IF((D66&lt;25),"Impossible de conserver un PTRA : masse maximale au point d'attelage inférieure aux exigences réglementaires","")</f>
        <v/>
      </c>
    </row>
    <row r="67" customFormat="false" ht="12.75" hidden="false" customHeight="false" outlineLevel="0" collapsed="false">
      <c r="B67" s="41" t="s">
        <v>75</v>
      </c>
      <c r="C67" s="41"/>
      <c r="D67" s="28">
        <v>1.1</v>
      </c>
    </row>
    <row r="68" customFormat="false" ht="12.75" hidden="false" customHeight="false" outlineLevel="0" collapsed="false">
      <c r="B68" s="41" t="s">
        <v>76</v>
      </c>
      <c r="C68" s="41"/>
      <c r="D68" s="63" t="n">
        <f aca="false">D67+G48+G49-C152</f>
        <v>1.1</v>
      </c>
    </row>
    <row r="69" customFormat="false" ht="12.75" hidden="false" customHeight="false" outlineLevel="0" collapsed="false">
      <c r="B69" s="41" t="s">
        <v>77</v>
      </c>
      <c r="C69" s="41"/>
      <c r="D69" s="63" t="n">
        <f aca="false">D68+G50</f>
        <v>4.55</v>
      </c>
    </row>
    <row r="70" customFormat="false" ht="12.75" hidden="false" customHeight="false" outlineLevel="0" collapsed="false">
      <c r="C70" s="15"/>
      <c r="D70" s="16"/>
    </row>
    <row r="71" customFormat="false" ht="12.75" hidden="false" customHeight="false" outlineLevel="0" collapsed="false">
      <c r="B71" s="64" t="s">
        <v>78</v>
      </c>
      <c r="C71" s="10"/>
      <c r="D71" s="65" t="n">
        <f aca="false">D16-C41-D41-SUM(D54:D58)*75-SUM(D59:D63)*160-D66</f>
        <v>408.12</v>
      </c>
    </row>
    <row r="72" customFormat="false" ht="12.75" hidden="false" customHeight="false" outlineLevel="0" collapsed="false">
      <c r="B72" s="66"/>
      <c r="C72" s="15"/>
      <c r="D72" s="16"/>
    </row>
    <row r="73" customFormat="false" ht="12.75" hidden="false" customHeight="false" outlineLevel="0" collapsed="false">
      <c r="B73" s="40" t="s">
        <v>79</v>
      </c>
      <c r="C73" s="40"/>
      <c r="D73" s="40"/>
      <c r="E73" s="40"/>
    </row>
    <row r="74" customFormat="false" ht="35.05" hidden="false" customHeight="false" outlineLevel="0" collapsed="false">
      <c r="B74" s="67"/>
      <c r="C74" s="68"/>
      <c r="D74" s="24" t="s">
        <v>80</v>
      </c>
      <c r="E74" s="24" t="s">
        <v>81</v>
      </c>
    </row>
    <row r="75" customFormat="false" ht="12.75" hidden="false" customHeight="false" outlineLevel="0" collapsed="false">
      <c r="B75" s="67"/>
      <c r="C75" s="67"/>
      <c r="D75" s="41" t="str">
        <f aca="false">"Charge utile à répartir : "&amp;ROUND($D71,0)&amp;" kg"</f>
        <v>Charge utile à répartir : 408 kg</v>
      </c>
      <c r="E75" s="69" t="str">
        <f aca="false">"Charge utile à répartir : "&amp;ROUND($D71+D66,0)&amp;" kg"</f>
        <v>Charge utile à répartir : 508 kg</v>
      </c>
    </row>
    <row r="76" customFormat="false" ht="12.75" hidden="false" customHeight="false" outlineLevel="0" collapsed="false">
      <c r="B76" s="67"/>
      <c r="C76" s="67"/>
      <c r="D76" s="69" t="str">
        <f aca="false">"Charge utile restante à répartir : "&amp;ROUND($D71-SUM(D79:D108),0)&amp;" kg"</f>
        <v>Charge utile restante à répartir : 0 kg</v>
      </c>
      <c r="E76" s="69" t="str">
        <f aca="false">"Charge utile restante à répartir : "&amp;ROUND($D71+D66-SUM(E79:E108),0)&amp;" kg"</f>
        <v>Charge utile restante à répartir : 0 kg</v>
      </c>
    </row>
    <row r="77" customFormat="false" ht="32.25" hidden="false" customHeight="true" outlineLevel="0" collapsed="false">
      <c r="B77" s="57" t="s">
        <v>82</v>
      </c>
      <c r="C77" s="24" t="s">
        <v>60</v>
      </c>
      <c r="D77" s="24" t="s">
        <v>83</v>
      </c>
      <c r="E77" s="24" t="s">
        <v>83</v>
      </c>
      <c r="F77" s="70"/>
    </row>
    <row r="78" customFormat="false" ht="12.75" hidden="false" customHeight="false" outlineLevel="0" collapsed="false">
      <c r="B78" s="57" t="s">
        <v>73</v>
      </c>
      <c r="C78" s="71" t="n">
        <f aca="false">D67+SUM(G46:G49)</f>
        <v>4.55</v>
      </c>
      <c r="D78" s="72" t="n">
        <f aca="false">D66</f>
        <v>100</v>
      </c>
      <c r="E78" s="73"/>
      <c r="F78" s="74"/>
    </row>
    <row r="79" customFormat="false" ht="12.75" hidden="false" customHeight="false" outlineLevel="0" collapsed="false">
      <c r="B79" s="75" t="s">
        <v>84</v>
      </c>
      <c r="C79" s="59">
        <v>2.3</v>
      </c>
      <c r="D79" s="76">
        <v>120</v>
      </c>
      <c r="E79" s="76">
        <v>145</v>
      </c>
      <c r="F79" s="74"/>
    </row>
    <row r="80" customFormat="false" ht="12.75" hidden="false" customHeight="false" outlineLevel="0" collapsed="false">
      <c r="B80" s="75" t="s">
        <v>85</v>
      </c>
      <c r="C80" s="59">
        <v>3.65</v>
      </c>
      <c r="D80" s="76">
        <v>85</v>
      </c>
      <c r="E80" s="76">
        <v>115</v>
      </c>
      <c r="F80" s="74"/>
    </row>
    <row r="81" customFormat="false" ht="12.75" hidden="false" customHeight="false" outlineLevel="0" collapsed="false">
      <c r="B81" s="75" t="s">
        <v>86</v>
      </c>
      <c r="C81" s="59">
        <v>4.05</v>
      </c>
      <c r="D81" s="76">
        <v>65</v>
      </c>
      <c r="E81" s="76">
        <v>80</v>
      </c>
      <c r="F81" s="74"/>
    </row>
    <row r="82" customFormat="false" ht="12.75" hidden="false" customHeight="false" outlineLevel="0" collapsed="false">
      <c r="B82" s="75" t="s">
        <v>87</v>
      </c>
      <c r="C82" s="59">
        <v>3.34</v>
      </c>
      <c r="D82" s="76">
        <v>48</v>
      </c>
      <c r="E82" s="76">
        <v>48</v>
      </c>
      <c r="F82" s="74"/>
    </row>
    <row r="83" customFormat="false" ht="12.75" hidden="false" customHeight="false" outlineLevel="0" collapsed="false">
      <c r="B83" s="75" t="s">
        <v>88</v>
      </c>
      <c r="C83" s="59">
        <v>2.63</v>
      </c>
      <c r="D83" s="76">
        <v>30</v>
      </c>
      <c r="E83" s="76">
        <v>40</v>
      </c>
      <c r="F83" s="74"/>
    </row>
    <row r="84" customFormat="false" ht="12.75" hidden="false" customHeight="false" outlineLevel="0" collapsed="false">
      <c r="B84" s="75" t="s">
        <v>89</v>
      </c>
      <c r="C84" s="59">
        <v>2.3</v>
      </c>
      <c r="D84" s="76">
        <v>40</v>
      </c>
      <c r="E84" s="76">
        <v>50</v>
      </c>
      <c r="F84" s="74"/>
    </row>
    <row r="85" customFormat="false" ht="12.75" hidden="false" customHeight="false" outlineLevel="0" collapsed="false">
      <c r="B85" s="75" t="s">
        <v>90</v>
      </c>
      <c r="C85" s="59">
        <v>1.04</v>
      </c>
      <c r="D85" s="76">
        <v>20</v>
      </c>
      <c r="E85" s="76">
        <v>30</v>
      </c>
      <c r="F85" s="74"/>
    </row>
    <row r="86" customFormat="false" ht="12.75" hidden="false" customHeight="false" outlineLevel="0" collapsed="false">
      <c r="B86" s="75" t="s">
        <v>91</v>
      </c>
      <c r="C86" s="59"/>
      <c r="D86" s="76"/>
      <c r="E86" s="76"/>
      <c r="F86" s="74"/>
    </row>
    <row r="87" customFormat="false" ht="12.75" hidden="false" customHeight="false" outlineLevel="0" collapsed="false">
      <c r="B87" s="75" t="s">
        <v>92</v>
      </c>
      <c r="C87" s="59"/>
      <c r="D87" s="76"/>
      <c r="E87" s="76"/>
      <c r="F87" s="74"/>
    </row>
    <row r="88" customFormat="false" ht="12.75" hidden="false" customHeight="false" outlineLevel="0" collapsed="false">
      <c r="B88" s="75" t="s">
        <v>93</v>
      </c>
      <c r="C88" s="59"/>
      <c r="D88" s="76"/>
      <c r="E88" s="76"/>
      <c r="F88" s="74"/>
    </row>
    <row r="89" customFormat="false" ht="12.75" hidden="false" customHeight="false" outlineLevel="0" collapsed="false">
      <c r="B89" s="75" t="s">
        <v>94</v>
      </c>
      <c r="C89" s="59"/>
      <c r="D89" s="76"/>
      <c r="E89" s="76"/>
      <c r="F89" s="74"/>
    </row>
    <row r="90" customFormat="false" ht="12.75" hidden="false" customHeight="false" outlineLevel="0" collapsed="false">
      <c r="B90" s="75" t="s">
        <v>95</v>
      </c>
      <c r="C90" s="59"/>
      <c r="D90" s="76"/>
      <c r="E90" s="76"/>
      <c r="F90" s="74"/>
    </row>
    <row r="91" customFormat="false" ht="12.75" hidden="false" customHeight="false" outlineLevel="0" collapsed="false">
      <c r="B91" s="75" t="s">
        <v>96</v>
      </c>
      <c r="C91" s="59"/>
      <c r="D91" s="76"/>
      <c r="E91" s="76"/>
      <c r="F91" s="74"/>
    </row>
    <row r="92" customFormat="false" ht="12.75" hidden="false" customHeight="false" outlineLevel="0" collapsed="false">
      <c r="B92" s="75" t="s">
        <v>97</v>
      </c>
      <c r="C92" s="59"/>
      <c r="D92" s="76"/>
      <c r="E92" s="76"/>
      <c r="F92" s="74"/>
    </row>
    <row r="93" customFormat="false" ht="12.75" hidden="false" customHeight="false" outlineLevel="0" collapsed="false">
      <c r="B93" s="75" t="s">
        <v>98</v>
      </c>
      <c r="C93" s="59"/>
      <c r="D93" s="76"/>
      <c r="E93" s="76"/>
      <c r="F93" s="74"/>
    </row>
    <row r="94" customFormat="false" ht="12.75" hidden="false" customHeight="false" outlineLevel="0" collapsed="false">
      <c r="B94" s="75" t="s">
        <v>99</v>
      </c>
      <c r="C94" s="59"/>
      <c r="D94" s="76"/>
      <c r="E94" s="76"/>
      <c r="F94" s="74"/>
    </row>
    <row r="95" customFormat="false" ht="12.75" hidden="false" customHeight="false" outlineLevel="0" collapsed="false">
      <c r="B95" s="75" t="s">
        <v>100</v>
      </c>
      <c r="C95" s="59"/>
      <c r="D95" s="76"/>
      <c r="E95" s="76"/>
      <c r="F95" s="74"/>
    </row>
    <row r="96" customFormat="false" ht="12.75" hidden="false" customHeight="false" outlineLevel="0" collapsed="false">
      <c r="B96" s="75" t="s">
        <v>101</v>
      </c>
      <c r="C96" s="59"/>
      <c r="D96" s="76"/>
      <c r="E96" s="76"/>
      <c r="F96" s="74"/>
    </row>
    <row r="97" customFormat="false" ht="12.75" hidden="false" customHeight="false" outlineLevel="0" collapsed="false">
      <c r="B97" s="75" t="s">
        <v>102</v>
      </c>
      <c r="C97" s="59"/>
      <c r="D97" s="76"/>
      <c r="E97" s="76"/>
      <c r="F97" s="74"/>
    </row>
    <row r="98" customFormat="false" ht="12.75" hidden="false" customHeight="false" outlineLevel="0" collapsed="false">
      <c r="B98" s="75" t="s">
        <v>103</v>
      </c>
      <c r="C98" s="59"/>
      <c r="D98" s="76"/>
      <c r="E98" s="76"/>
      <c r="F98" s="74"/>
    </row>
    <row r="99" customFormat="false" ht="12.75" hidden="false" customHeight="false" outlineLevel="0" collapsed="false">
      <c r="B99" s="75" t="s">
        <v>104</v>
      </c>
      <c r="C99" s="59"/>
      <c r="D99" s="76"/>
      <c r="E99" s="76"/>
      <c r="F99" s="74"/>
    </row>
    <row r="100" customFormat="false" ht="12.75" hidden="false" customHeight="false" outlineLevel="0" collapsed="false">
      <c r="B100" s="75" t="s">
        <v>105</v>
      </c>
      <c r="C100" s="59"/>
      <c r="D100" s="76"/>
      <c r="E100" s="76"/>
      <c r="F100" s="74"/>
    </row>
    <row r="101" customFormat="false" ht="12.75" hidden="false" customHeight="false" outlineLevel="0" collapsed="false">
      <c r="B101" s="75" t="s">
        <v>106</v>
      </c>
      <c r="C101" s="59"/>
      <c r="D101" s="76"/>
      <c r="E101" s="76"/>
      <c r="F101" s="74"/>
    </row>
    <row r="102" customFormat="false" ht="12.75" hidden="false" customHeight="false" outlineLevel="0" collapsed="false">
      <c r="B102" s="75" t="s">
        <v>107</v>
      </c>
      <c r="C102" s="59"/>
      <c r="D102" s="76"/>
      <c r="E102" s="76"/>
      <c r="F102" s="74"/>
    </row>
    <row r="103" customFormat="false" ht="12.75" hidden="false" customHeight="false" outlineLevel="0" collapsed="false">
      <c r="B103" s="75" t="s">
        <v>108</v>
      </c>
      <c r="C103" s="59"/>
      <c r="D103" s="76"/>
      <c r="E103" s="76"/>
      <c r="F103" s="74"/>
    </row>
    <row r="104" customFormat="false" ht="12.75" hidden="false" customHeight="false" outlineLevel="0" collapsed="false">
      <c r="B104" s="75" t="s">
        <v>109</v>
      </c>
      <c r="C104" s="59"/>
      <c r="D104" s="76"/>
      <c r="E104" s="76"/>
      <c r="F104" s="74"/>
    </row>
    <row r="105" customFormat="false" ht="12.75" hidden="false" customHeight="false" outlineLevel="0" collapsed="false">
      <c r="B105" s="75" t="s">
        <v>110</v>
      </c>
      <c r="C105" s="59"/>
      <c r="D105" s="76"/>
      <c r="E105" s="76"/>
      <c r="F105" s="74"/>
    </row>
    <row r="106" customFormat="false" ht="12.75" hidden="false" customHeight="false" outlineLevel="0" collapsed="false">
      <c r="B106" s="75"/>
      <c r="C106" s="59"/>
      <c r="D106" s="76"/>
      <c r="E106" s="76"/>
      <c r="F106" s="74"/>
    </row>
    <row r="107" customFormat="false" ht="12.75" hidden="false" customHeight="false" outlineLevel="0" collapsed="false">
      <c r="B107" s="75"/>
      <c r="C107" s="59"/>
      <c r="D107" s="76"/>
      <c r="E107" s="76"/>
      <c r="F107" s="74"/>
    </row>
    <row r="108" customFormat="false" ht="12.75" hidden="false" customHeight="false" outlineLevel="0" collapsed="false">
      <c r="B108" s="75"/>
      <c r="C108" s="59"/>
      <c r="D108" s="76"/>
      <c r="E108" s="76"/>
      <c r="F108" s="74"/>
    </row>
    <row r="110" customFormat="false" ht="12.75" hidden="false" customHeight="false" outlineLevel="0" collapsed="false">
      <c r="B110" s="40" t="s">
        <v>111</v>
      </c>
      <c r="C110" s="40"/>
      <c r="D110" s="40"/>
    </row>
    <row r="111" customFormat="false" ht="12.75" hidden="false" customHeight="false" outlineLevel="0" collapsed="false">
      <c r="B111" s="40"/>
      <c r="C111" s="77" t="s">
        <v>112</v>
      </c>
      <c r="D111" s="75" t="s">
        <v>113</v>
      </c>
    </row>
    <row r="112" customFormat="false" ht="12.75" hidden="false" customHeight="false" outlineLevel="0" collapsed="false">
      <c r="B112" s="23" t="s">
        <v>114</v>
      </c>
      <c r="C112" s="78" t="n">
        <f aca="false">D15-C41-D41-SUM(D54:D58)*75-SUM(D59:D63)*160</f>
        <v>508.12</v>
      </c>
      <c r="D112" s="79" t="n">
        <f aca="false">10*(SUM(D54:D63)+D18)</f>
        <v>84.13</v>
      </c>
    </row>
    <row r="114" customFormat="false" ht="12.75" hidden="false" customHeight="false" outlineLevel="0" collapsed="false">
      <c r="B114" s="40" t="s">
        <v>115</v>
      </c>
      <c r="C114" s="40"/>
      <c r="D114" s="40"/>
      <c r="E114" s="40"/>
    </row>
    <row r="115" customFormat="false" ht="12.75" hidden="false" customHeight="false" outlineLevel="0" collapsed="false">
      <c r="C115" s="80" t="s">
        <v>48</v>
      </c>
      <c r="D115" s="80" t="s">
        <v>52</v>
      </c>
      <c r="E115" s="80" t="s">
        <v>38</v>
      </c>
    </row>
    <row r="116" customFormat="false" ht="12.75" hidden="false" customHeight="false" outlineLevel="0" collapsed="false">
      <c r="B116" s="9" t="s">
        <v>42</v>
      </c>
      <c r="C116" s="78" t="n">
        <f aca="false">C126</f>
        <v>1415.19304347826</v>
      </c>
      <c r="D116" s="78" t="n">
        <f aca="false">D126</f>
        <v>1151.68695652174</v>
      </c>
      <c r="E116" s="78" t="n">
        <f aca="false">E126</f>
        <v>2566.88</v>
      </c>
    </row>
    <row r="117" customFormat="false" ht="12.75" hidden="false" customHeight="false" outlineLevel="0" collapsed="false">
      <c r="B117" s="9" t="s">
        <v>116</v>
      </c>
      <c r="C117" s="78" t="n">
        <f aca="false">C127</f>
        <v>166.304347826087</v>
      </c>
      <c r="D117" s="78" t="n">
        <f aca="false">D127</f>
        <v>58.695652173913</v>
      </c>
      <c r="E117" s="78" t="n">
        <f aca="false">E127</f>
        <v>225</v>
      </c>
    </row>
    <row r="118" customFormat="false" ht="12.75" hidden="false" customHeight="false" outlineLevel="0" collapsed="false">
      <c r="B118" s="9" t="s">
        <v>117</v>
      </c>
      <c r="C118" s="65">
        <v>0</v>
      </c>
      <c r="D118" s="65">
        <v>0</v>
      </c>
      <c r="E118" s="65" t="n">
        <f aca="false">D118+C118</f>
        <v>0</v>
      </c>
    </row>
    <row r="119" customFormat="false" ht="12.75" hidden="false" customHeight="false" outlineLevel="0" collapsed="false">
      <c r="B119" s="9" t="s">
        <v>118</v>
      </c>
      <c r="C119" s="78" t="n">
        <f aca="false">IF($D66&lt;1,C129,C139)</f>
        <v>76.4144927536232</v>
      </c>
      <c r="D119" s="78" t="n">
        <f aca="false">IF($D66&lt;1,D129,D139)</f>
        <v>431.585507246377</v>
      </c>
      <c r="E119" s="78" t="n">
        <f aca="false">D119+C119</f>
        <v>508</v>
      </c>
    </row>
    <row r="120" customFormat="false" ht="12.75" hidden="false" customHeight="false" outlineLevel="0" collapsed="false">
      <c r="B120" s="81" t="s">
        <v>119</v>
      </c>
      <c r="C120" s="82" t="n">
        <f aca="false">SUM(C116:C119)</f>
        <v>1657.91188405797</v>
      </c>
      <c r="D120" s="82" t="n">
        <f aca="false">SUM(D116:D119)</f>
        <v>1641.96811594203</v>
      </c>
      <c r="E120" s="82" t="n">
        <f aca="false">SUM(E116:E119)</f>
        <v>3299.88</v>
      </c>
    </row>
    <row r="121" customFormat="false" ht="12.75" hidden="false" customHeight="false" outlineLevel="0" collapsed="false">
      <c r="B121" s="81" t="s">
        <v>120</v>
      </c>
      <c r="C121" s="82" t="n">
        <f aca="false">E45</f>
        <v>1750</v>
      </c>
      <c r="D121" s="82" t="n">
        <f aca="false">E47</f>
        <v>1900</v>
      </c>
      <c r="E121" s="82" t="n">
        <f aca="false">D16</f>
        <v>3300</v>
      </c>
    </row>
    <row r="122" customFormat="false" ht="12.75" hidden="false" customHeight="false" outlineLevel="0" collapsed="false">
      <c r="B122" s="81" t="s">
        <v>121</v>
      </c>
      <c r="C122" s="83" t="n">
        <f aca="false">C120/D15</f>
        <v>0.502397540623628</v>
      </c>
      <c r="D122" s="84"/>
      <c r="E122" s="84"/>
    </row>
    <row r="124" customFormat="false" ht="12.75" hidden="false" customHeight="false" outlineLevel="0" collapsed="false">
      <c r="B124" s="40" t="s">
        <v>122</v>
      </c>
      <c r="C124" s="40"/>
      <c r="D124" s="40"/>
      <c r="E124" s="40"/>
    </row>
    <row r="125" customFormat="false" ht="12.75" hidden="false" customHeight="false" outlineLevel="0" collapsed="false">
      <c r="C125" s="80" t="s">
        <v>48</v>
      </c>
      <c r="D125" s="80" t="s">
        <v>52</v>
      </c>
      <c r="E125" s="80" t="s">
        <v>38</v>
      </c>
    </row>
    <row r="126" customFormat="false" ht="12.75" hidden="false" customHeight="false" outlineLevel="0" collapsed="false">
      <c r="B126" s="9" t="s">
        <v>42</v>
      </c>
      <c r="C126" s="78" t="n">
        <f aca="false">C41</f>
        <v>1415.19304347826</v>
      </c>
      <c r="D126" s="78" t="n">
        <f aca="false">D41</f>
        <v>1151.68695652174</v>
      </c>
      <c r="E126" s="78" t="n">
        <f aca="false">E41</f>
        <v>2566.88</v>
      </c>
    </row>
    <row r="127" customFormat="false" ht="12.75" hidden="false" customHeight="false" outlineLevel="0" collapsed="false">
      <c r="B127" s="9" t="s">
        <v>116</v>
      </c>
      <c r="C127" s="78" t="n">
        <f aca="false">(SUMPRODUCT(G50-C54:C58,D54:D58)*75+160*SUMPRODUCT(G50-C59:C63,D59:D63))/G50</f>
        <v>166.304347826087</v>
      </c>
      <c r="D127" s="78" t="n">
        <f aca="false">(75*SUMPRODUCT(C54:C58,D54:D58)+160*SUMPRODUCT(C59:C63,D59:D63))/G50</f>
        <v>58.695652173913</v>
      </c>
      <c r="E127" s="78" t="n">
        <f aca="false">D127+C127</f>
        <v>225</v>
      </c>
    </row>
    <row r="128" customFormat="false" ht="12.75" hidden="false" customHeight="false" outlineLevel="0" collapsed="false">
      <c r="B128" s="9" t="s">
        <v>117</v>
      </c>
      <c r="C128" s="65" t="n">
        <f aca="false">D66*(G50-C78)/G50</f>
        <v>-31.8840579710145</v>
      </c>
      <c r="D128" s="65" t="n">
        <f aca="false">D66*C78/G50</f>
        <v>131.884057971015</v>
      </c>
      <c r="E128" s="65" t="n">
        <f aca="false">D128+C128</f>
        <v>100</v>
      </c>
    </row>
    <row r="129" customFormat="false" ht="12.75" hidden="false" customHeight="false" outlineLevel="0" collapsed="false">
      <c r="B129" s="9" t="s">
        <v>118</v>
      </c>
      <c r="C129" s="78" t="n">
        <f aca="false">SUMPRODUCT(G50-C79:C108,D79:D108)/G50</f>
        <v>59.7333333333334</v>
      </c>
      <c r="D129" s="78" t="n">
        <f aca="false">SUMPRODUCT(C79:C108,D79:D108)/G50</f>
        <v>348.266666666667</v>
      </c>
      <c r="E129" s="78" t="n">
        <f aca="false">D129+C129</f>
        <v>408</v>
      </c>
    </row>
    <row r="130" customFormat="false" ht="12.75" hidden="false" customHeight="false" outlineLevel="0" collapsed="false">
      <c r="B130" s="81" t="s">
        <v>119</v>
      </c>
      <c r="C130" s="82" t="n">
        <f aca="false">SUM(C126:C129)</f>
        <v>1609.34666666667</v>
      </c>
      <c r="D130" s="82" t="n">
        <f aca="false">SUM(D126:D129)</f>
        <v>1690.53333333333</v>
      </c>
      <c r="E130" s="82" t="n">
        <f aca="false">SUM(E126:E129)</f>
        <v>3299.88</v>
      </c>
    </row>
    <row r="131" customFormat="false" ht="12.75" hidden="false" customHeight="false" outlineLevel="0" collapsed="false">
      <c r="B131" s="81" t="s">
        <v>120</v>
      </c>
      <c r="C131" s="82" t="n">
        <f aca="false">E45</f>
        <v>1750</v>
      </c>
      <c r="D131" s="82" t="n">
        <f aca="false">IF(D66&gt;0,1.15*E47,E47)</f>
        <v>2185</v>
      </c>
      <c r="E131" s="82" t="n">
        <f aca="false">D16</f>
        <v>3300</v>
      </c>
    </row>
    <row r="132" customFormat="false" ht="12.75" hidden="false" customHeight="false" outlineLevel="0" collapsed="false">
      <c r="B132" s="81" t="s">
        <v>121</v>
      </c>
      <c r="C132" s="83" t="n">
        <f aca="false">C130/D15</f>
        <v>0.487680808080808</v>
      </c>
      <c r="D132" s="85"/>
      <c r="E132" s="84"/>
    </row>
    <row r="134" customFormat="false" ht="12.75" hidden="false" customHeight="false" outlineLevel="0" collapsed="false">
      <c r="B134" s="40" t="s">
        <v>123</v>
      </c>
      <c r="C134" s="40"/>
      <c r="D134" s="40"/>
      <c r="E134" s="40"/>
    </row>
    <row r="135" customFormat="false" ht="12.75" hidden="false" customHeight="false" outlineLevel="0" collapsed="false">
      <c r="C135" s="80" t="s">
        <v>48</v>
      </c>
      <c r="D135" s="80" t="s">
        <v>52</v>
      </c>
      <c r="E135" s="80" t="s">
        <v>38</v>
      </c>
    </row>
    <row r="136" customFormat="false" ht="12.75" hidden="false" customHeight="false" outlineLevel="0" collapsed="false">
      <c r="B136" s="9" t="s">
        <v>42</v>
      </c>
      <c r="C136" s="78" t="n">
        <f aca="false">C126</f>
        <v>1415.19304347826</v>
      </c>
      <c r="D136" s="78" t="n">
        <f aca="false">D126</f>
        <v>1151.68695652174</v>
      </c>
      <c r="E136" s="78" t="n">
        <f aca="false">E126</f>
        <v>2566.88</v>
      </c>
    </row>
    <row r="137" customFormat="false" ht="12.75" hidden="false" customHeight="false" outlineLevel="0" collapsed="false">
      <c r="B137" s="9" t="s">
        <v>116</v>
      </c>
      <c r="C137" s="78" t="n">
        <f aca="false">C127</f>
        <v>166.304347826087</v>
      </c>
      <c r="D137" s="78" t="n">
        <f aca="false">D127</f>
        <v>58.695652173913</v>
      </c>
      <c r="E137" s="78" t="n">
        <f aca="false">E127</f>
        <v>225</v>
      </c>
    </row>
    <row r="138" customFormat="false" ht="12.75" hidden="false" customHeight="false" outlineLevel="0" collapsed="false">
      <c r="B138" s="9" t="s">
        <v>117</v>
      </c>
      <c r="C138" s="65" t="n">
        <f aca="false">C128</f>
        <v>-31.8840579710145</v>
      </c>
      <c r="D138" s="65" t="n">
        <f aca="false">D128</f>
        <v>131.884057971015</v>
      </c>
      <c r="E138" s="65" t="n">
        <f aca="false">E128</f>
        <v>100</v>
      </c>
    </row>
    <row r="139" customFormat="false" ht="12.75" hidden="false" customHeight="false" outlineLevel="0" collapsed="false">
      <c r="B139" s="9" t="s">
        <v>118</v>
      </c>
      <c r="C139" s="78" t="n">
        <f aca="false">SUMPRODUCT(G50-C79:C108,E79:E108)/G50</f>
        <v>76.4144927536232</v>
      </c>
      <c r="D139" s="78" t="n">
        <f aca="false">SUMPRODUCT(C79:C108,E79:E108)/G50</f>
        <v>431.585507246377</v>
      </c>
      <c r="E139" s="78" t="n">
        <f aca="false">D139+C139</f>
        <v>508</v>
      </c>
    </row>
    <row r="140" customFormat="false" ht="12.75" hidden="false" customHeight="false" outlineLevel="0" collapsed="false">
      <c r="B140" s="81" t="s">
        <v>119</v>
      </c>
      <c r="C140" s="82" t="n">
        <f aca="false">SUM(C136:C139)</f>
        <v>1626.02782608696</v>
      </c>
      <c r="D140" s="82" t="n">
        <f aca="false">SUM(D136:D139)</f>
        <v>1773.85217391304</v>
      </c>
      <c r="E140" s="82" t="n">
        <f aca="false">SUM(E136:E139)</f>
        <v>3399.88</v>
      </c>
    </row>
    <row r="141" customFormat="false" ht="12.75" hidden="false" customHeight="false" outlineLevel="0" collapsed="false">
      <c r="B141" s="81" t="s">
        <v>120</v>
      </c>
      <c r="C141" s="82" t="n">
        <f aca="false">C131</f>
        <v>1750</v>
      </c>
      <c r="D141" s="82" t="n">
        <f aca="false">D131</f>
        <v>2185</v>
      </c>
      <c r="E141" s="82" t="n">
        <f aca="false">D16+D66</f>
        <v>3400</v>
      </c>
    </row>
    <row r="142" customFormat="false" ht="12.75" hidden="false" customHeight="false" outlineLevel="0" collapsed="false">
      <c r="B142" s="81" t="s">
        <v>121</v>
      </c>
      <c r="C142" s="83" t="n">
        <f aca="false">C140/D15</f>
        <v>0.492735704874835</v>
      </c>
      <c r="D142" s="85"/>
      <c r="E142" s="84"/>
    </row>
    <row r="143" customFormat="false" ht="12.75" hidden="false" customHeight="false" outlineLevel="0" collapsed="false">
      <c r="B143" s="86"/>
      <c r="D143" s="85"/>
      <c r="E143" s="84"/>
    </row>
    <row r="144" customFormat="false" ht="12.75" hidden="false" customHeight="false" outlineLevel="0" collapsed="false">
      <c r="B144" s="86"/>
      <c r="D144" s="85"/>
      <c r="E144" s="84"/>
    </row>
    <row r="145" customFormat="false" ht="12.75" hidden="false" customHeight="false" outlineLevel="0" collapsed="false">
      <c r="B145" s="87" t="s">
        <v>124</v>
      </c>
      <c r="C145" s="87"/>
      <c r="D145" s="87"/>
      <c r="E145" s="87"/>
      <c r="F145" s="88"/>
    </row>
    <row r="146" customFormat="false" ht="12.75" hidden="false" customHeight="false" outlineLevel="0" collapsed="false">
      <c r="B146" s="89" t="s">
        <v>125</v>
      </c>
      <c r="C146" s="89"/>
      <c r="D146" s="89"/>
      <c r="E146" s="90" t="str">
        <f aca="false">IF(AND(MAX(D130,D140)&gt;E47,(MAX(D130,D140)&lt;(1.15*E47))),"Conforme sous condition ci-après","Non concerné")</f>
        <v>Non concerné</v>
      </c>
      <c r="F146" s="90"/>
    </row>
    <row r="147" customFormat="false" ht="27" hidden="false" customHeight="true" outlineLevel="0" collapsed="false">
      <c r="B147" s="91" t="s">
        <v>126</v>
      </c>
      <c r="C147" s="91"/>
      <c r="D147" s="91"/>
      <c r="E147" s="90"/>
      <c r="F147" s="84"/>
    </row>
    <row r="148" customFormat="false" ht="13.5" hidden="false" customHeight="true" outlineLevel="0" collapsed="false">
      <c r="B148" s="92" t="s">
        <v>127</v>
      </c>
      <c r="C148" s="92"/>
      <c r="D148" s="92"/>
      <c r="E148" s="93" t="n">
        <f aca="false">IF(VLOOKUP(1,B162:F362,4,0)&gt;=B160/2,VLOOKUP(1,B162:F362,2,0),VLOOKUP(1,B162:F362,2,0))+1</f>
        <v>104</v>
      </c>
      <c r="F148" s="84"/>
    </row>
    <row r="150" customFormat="false" ht="12.75" hidden="true" customHeight="false" outlineLevel="0" collapsed="false"/>
    <row r="151" customFormat="false" ht="12.75" hidden="true" customHeight="false" outlineLevel="0" collapsed="false">
      <c r="B151" s="1" t="s">
        <v>128</v>
      </c>
      <c r="C151" s="1" t="n">
        <f aca="false">D48/(D47+D48)*G48</f>
        <v>0</v>
      </c>
    </row>
    <row r="152" customFormat="false" ht="12.75" hidden="true" customHeight="false" outlineLevel="0" collapsed="false">
      <c r="B152" s="1" t="s">
        <v>129</v>
      </c>
      <c r="C152" s="1" t="n">
        <f aca="false">D49/SUM(D47:D49)*(G49+G48-C151)+C151</f>
        <v>0</v>
      </c>
    </row>
    <row r="153" customFormat="false" ht="12.75" hidden="true" customHeight="false" outlineLevel="0" collapsed="false">
      <c r="B153" s="1" t="s">
        <v>130</v>
      </c>
      <c r="C153" s="1" t="n">
        <f aca="false">D46/(D45+D46)*G46</f>
        <v>0</v>
      </c>
    </row>
    <row r="154" customFormat="false" ht="12.75" hidden="true" customHeight="false" outlineLevel="0" collapsed="false">
      <c r="B154" s="1" t="s">
        <v>131</v>
      </c>
      <c r="C154" s="1" t="n">
        <f aca="false">G46-C153+G47+C152</f>
        <v>3.45</v>
      </c>
    </row>
    <row r="155" customFormat="false" ht="12.75" hidden="true" customHeight="false" outlineLevel="0" collapsed="false"/>
    <row r="156" customFormat="false" ht="12.75" hidden="true" customHeight="false" outlineLevel="0" collapsed="false">
      <c r="D156" s="58"/>
    </row>
    <row r="157" customFormat="false" ht="12.75" hidden="true" customHeight="false" outlineLevel="0" collapsed="false"/>
    <row r="158" customFormat="false" ht="12.75" hidden="true" customHeight="false" outlineLevel="0" collapsed="false"/>
    <row r="159" customFormat="false" ht="12.75" hidden="true" customHeight="false" outlineLevel="0" collapsed="false"/>
    <row r="160" customFormat="false" ht="12.75" hidden="true" customHeight="false" outlineLevel="0" collapsed="false">
      <c r="B160" s="94" t="n">
        <f aca="false">MAX(D130,D140)</f>
        <v>1773.85217391304</v>
      </c>
      <c r="F160" s="95" t="s">
        <v>132</v>
      </c>
    </row>
    <row r="161" customFormat="false" ht="12.75" hidden="true" customHeight="false" outlineLevel="0" collapsed="false">
      <c r="B161" s="1" t="s">
        <v>133</v>
      </c>
      <c r="C161" s="1" t="s">
        <v>134</v>
      </c>
      <c r="D161" s="1" t="s">
        <v>135</v>
      </c>
      <c r="E161" s="1" t="s">
        <v>136</v>
      </c>
      <c r="F161" s="95" t="n">
        <f aca="false">IF(VLOOKUP(1,B162:F362,4,0)&gt;=B160/2,VLOOKUP(1,B162:F362,2,0),VLOOKUP(1,B162:F362,2,0))+1</f>
        <v>104</v>
      </c>
    </row>
    <row r="162" customFormat="false" ht="12.75" hidden="true" customHeight="false" outlineLevel="0" collapsed="false">
      <c r="B162" s="6" t="n">
        <f aca="false">IF(F162=MIN(F$162:F$362),1,0)</f>
        <v>0</v>
      </c>
      <c r="C162" s="1">
        <v>0</v>
      </c>
      <c r="D162" s="1">
        <v>45</v>
      </c>
      <c r="E162" s="1" t="n">
        <f aca="false">2*D162</f>
        <v>90</v>
      </c>
      <c r="F162" s="1" t="n">
        <f aca="false">ABS(B$160-E162)</f>
        <v>1683.85217391304</v>
      </c>
    </row>
    <row r="163" customFormat="false" ht="12.75" hidden="true" customHeight="false" outlineLevel="0" collapsed="false">
      <c r="B163" s="6" t="n">
        <f aca="false">IF(F163=MIN(F$162:F$362),1,0)</f>
        <v>0</v>
      </c>
      <c r="C163" s="1">
        <v>1</v>
      </c>
      <c r="D163" s="1">
        <v>46.2</v>
      </c>
      <c r="E163" s="1" t="n">
        <f aca="false">2*D163</f>
        <v>92.4</v>
      </c>
      <c r="F163" s="1" t="n">
        <f aca="false">ABS(B$160-E163)</f>
        <v>1681.45217391304</v>
      </c>
    </row>
    <row r="164" customFormat="false" ht="12.75" hidden="true" customHeight="false" outlineLevel="0" collapsed="false">
      <c r="B164" s="6" t="n">
        <f aca="false">IF(F164=MIN(F$162:F$362),1,0)</f>
        <v>0</v>
      </c>
      <c r="C164" s="1">
        <v>2</v>
      </c>
      <c r="D164" s="1">
        <v>47.5</v>
      </c>
      <c r="E164" s="1" t="n">
        <f aca="false">2*D164</f>
        <v>95</v>
      </c>
      <c r="F164" s="1" t="n">
        <f aca="false">ABS(B$160-E164)</f>
        <v>1678.85217391304</v>
      </c>
    </row>
    <row r="165" customFormat="false" ht="12.75" hidden="true" customHeight="false" outlineLevel="0" collapsed="false">
      <c r="B165" s="6" t="n">
        <f aca="false">IF(F165=MIN(F$162:F$362),1,0)</f>
        <v>0</v>
      </c>
      <c r="C165" s="1">
        <v>3</v>
      </c>
      <c r="D165" s="1">
        <v>48.7</v>
      </c>
      <c r="E165" s="1" t="n">
        <f aca="false">2*D165</f>
        <v>97.4</v>
      </c>
      <c r="F165" s="1" t="n">
        <f aca="false">ABS(B$160-E165)</f>
        <v>1676.45217391304</v>
      </c>
    </row>
    <row r="166" customFormat="false" ht="12.75" hidden="true" customHeight="false" outlineLevel="0" collapsed="false">
      <c r="B166" s="6" t="n">
        <f aca="false">IF(F166=MIN(F$162:F$362),1,0)</f>
        <v>0</v>
      </c>
      <c r="C166" s="1">
        <v>4</v>
      </c>
      <c r="D166" s="1">
        <v>50</v>
      </c>
      <c r="E166" s="1" t="n">
        <f aca="false">2*D166</f>
        <v>100</v>
      </c>
      <c r="F166" s="1" t="n">
        <f aca="false">ABS(B$160-E166)</f>
        <v>1673.85217391304</v>
      </c>
    </row>
    <row r="167" customFormat="false" ht="12.75" hidden="true" customHeight="false" outlineLevel="0" collapsed="false">
      <c r="B167" s="6" t="n">
        <f aca="false">IF(F167=MIN(F$162:F$362),1,0)</f>
        <v>0</v>
      </c>
      <c r="C167" s="1">
        <v>5</v>
      </c>
      <c r="D167" s="1">
        <v>51.5</v>
      </c>
      <c r="E167" s="1" t="n">
        <f aca="false">2*D167</f>
        <v>103</v>
      </c>
      <c r="F167" s="1" t="n">
        <f aca="false">ABS(B$160-E167)</f>
        <v>1670.85217391304</v>
      </c>
    </row>
    <row r="168" customFormat="false" ht="12.75" hidden="true" customHeight="false" outlineLevel="0" collapsed="false">
      <c r="B168" s="6" t="n">
        <f aca="false">IF(F168=MIN(F$162:F$362),1,0)</f>
        <v>0</v>
      </c>
      <c r="C168" s="1">
        <v>6</v>
      </c>
      <c r="D168" s="1">
        <v>53</v>
      </c>
      <c r="E168" s="1" t="n">
        <f aca="false">2*D168</f>
        <v>106</v>
      </c>
      <c r="F168" s="1" t="n">
        <f aca="false">ABS(B$160-E168)</f>
        <v>1667.85217391304</v>
      </c>
    </row>
    <row r="169" customFormat="false" ht="12.75" hidden="true" customHeight="false" outlineLevel="0" collapsed="false">
      <c r="B169" s="6" t="n">
        <f aca="false">IF(F169=MIN(F$162:F$362),1,0)</f>
        <v>0</v>
      </c>
      <c r="C169" s="1">
        <v>7</v>
      </c>
      <c r="D169" s="1">
        <v>54.5</v>
      </c>
      <c r="E169" s="1" t="n">
        <f aca="false">2*D169</f>
        <v>109</v>
      </c>
      <c r="F169" s="1" t="n">
        <f aca="false">ABS(B$160-E169)</f>
        <v>1664.85217391304</v>
      </c>
    </row>
    <row r="170" customFormat="false" ht="12.75" hidden="true" customHeight="false" outlineLevel="0" collapsed="false">
      <c r="B170" s="6" t="n">
        <f aca="false">IF(F170=MIN(F$162:F$362),1,0)</f>
        <v>0</v>
      </c>
      <c r="C170" s="1">
        <v>8</v>
      </c>
      <c r="D170" s="1">
        <v>56</v>
      </c>
      <c r="E170" s="1" t="n">
        <f aca="false">2*D170</f>
        <v>112</v>
      </c>
      <c r="F170" s="1" t="n">
        <f aca="false">ABS(B$160-E170)</f>
        <v>1661.85217391304</v>
      </c>
    </row>
    <row r="171" customFormat="false" ht="12.75" hidden="true" customHeight="false" outlineLevel="0" collapsed="false">
      <c r="B171" s="6" t="n">
        <f aca="false">IF(F171=MIN(F$162:F$362),1,0)</f>
        <v>0</v>
      </c>
      <c r="C171" s="1">
        <v>9</v>
      </c>
      <c r="D171" s="1">
        <v>58</v>
      </c>
      <c r="E171" s="1" t="n">
        <f aca="false">2*D171</f>
        <v>116</v>
      </c>
      <c r="F171" s="1" t="n">
        <f aca="false">ABS(B$160-E171)</f>
        <v>1657.85217391304</v>
      </c>
    </row>
    <row r="172" customFormat="false" ht="12.75" hidden="true" customHeight="false" outlineLevel="0" collapsed="false">
      <c r="B172" s="6" t="n">
        <f aca="false">IF(F172=MIN(F$162:F$362),1,0)</f>
        <v>0</v>
      </c>
      <c r="C172" s="1">
        <v>10</v>
      </c>
      <c r="D172" s="1">
        <v>60</v>
      </c>
      <c r="E172" s="1" t="n">
        <f aca="false">2*D172</f>
        <v>120</v>
      </c>
      <c r="F172" s="1" t="n">
        <f aca="false">ABS(B$160-E172)</f>
        <v>1653.85217391304</v>
      </c>
    </row>
    <row r="173" customFormat="false" ht="12.75" hidden="true" customHeight="false" outlineLevel="0" collapsed="false">
      <c r="B173" s="6" t="n">
        <f aca="false">IF(F173=MIN(F$162:F$362),1,0)</f>
        <v>0</v>
      </c>
      <c r="C173" s="1">
        <v>11</v>
      </c>
      <c r="D173" s="1">
        <v>61.5</v>
      </c>
      <c r="E173" s="1" t="n">
        <f aca="false">2*D173</f>
        <v>123</v>
      </c>
      <c r="F173" s="1" t="n">
        <f aca="false">ABS(B$160-E173)</f>
        <v>1650.85217391304</v>
      </c>
    </row>
    <row r="174" customFormat="false" ht="12.75" hidden="true" customHeight="false" outlineLevel="0" collapsed="false">
      <c r="B174" s="6" t="n">
        <f aca="false">IF(F174=MIN(F$162:F$362),1,0)</f>
        <v>0</v>
      </c>
      <c r="C174" s="1">
        <v>12</v>
      </c>
      <c r="D174" s="1">
        <v>63</v>
      </c>
      <c r="E174" s="1" t="n">
        <f aca="false">2*D174</f>
        <v>126</v>
      </c>
      <c r="F174" s="1" t="n">
        <f aca="false">ABS(B$160-E174)</f>
        <v>1647.85217391304</v>
      </c>
    </row>
    <row r="175" customFormat="false" ht="12.75" hidden="true" customHeight="false" outlineLevel="0" collapsed="false">
      <c r="B175" s="6" t="n">
        <f aca="false">IF(F175=MIN(F$162:F$362),1,0)</f>
        <v>0</v>
      </c>
      <c r="C175" s="1">
        <v>13</v>
      </c>
      <c r="D175" s="1">
        <v>65</v>
      </c>
      <c r="E175" s="1" t="n">
        <f aca="false">2*D175</f>
        <v>130</v>
      </c>
      <c r="F175" s="1" t="n">
        <f aca="false">ABS(B$160-E175)</f>
        <v>1643.85217391304</v>
      </c>
    </row>
    <row r="176" customFormat="false" ht="12.75" hidden="true" customHeight="false" outlineLevel="0" collapsed="false">
      <c r="B176" s="6" t="n">
        <f aca="false">IF(F176=MIN(F$162:F$362),1,0)</f>
        <v>0</v>
      </c>
      <c r="C176" s="1">
        <v>14</v>
      </c>
      <c r="D176" s="1">
        <v>67</v>
      </c>
      <c r="E176" s="1" t="n">
        <f aca="false">2*D176</f>
        <v>134</v>
      </c>
      <c r="F176" s="1" t="n">
        <f aca="false">ABS(B$160-E176)</f>
        <v>1639.85217391304</v>
      </c>
    </row>
    <row r="177" customFormat="false" ht="12.75" hidden="true" customHeight="false" outlineLevel="0" collapsed="false">
      <c r="B177" s="6" t="n">
        <f aca="false">IF(F177=MIN(F$162:F$362),1,0)</f>
        <v>0</v>
      </c>
      <c r="C177" s="1">
        <v>15</v>
      </c>
      <c r="D177" s="1">
        <v>69</v>
      </c>
      <c r="E177" s="1" t="n">
        <f aca="false">2*D177</f>
        <v>138</v>
      </c>
      <c r="F177" s="1" t="n">
        <f aca="false">ABS(B$160-E177)</f>
        <v>1635.85217391304</v>
      </c>
    </row>
    <row r="178" customFormat="false" ht="12.75" hidden="true" customHeight="false" outlineLevel="0" collapsed="false">
      <c r="B178" s="6" t="n">
        <f aca="false">IF(F178=MIN(F$162:F$362),1,0)</f>
        <v>0</v>
      </c>
      <c r="C178" s="1">
        <v>16</v>
      </c>
      <c r="D178" s="1">
        <v>71</v>
      </c>
      <c r="E178" s="1" t="n">
        <f aca="false">2*D178</f>
        <v>142</v>
      </c>
      <c r="F178" s="1" t="n">
        <f aca="false">ABS(B$160-E178)</f>
        <v>1631.85217391304</v>
      </c>
    </row>
    <row r="179" customFormat="false" ht="12.75" hidden="true" customHeight="false" outlineLevel="0" collapsed="false">
      <c r="B179" s="6" t="n">
        <f aca="false">IF(F179=MIN(F$162:F$362),1,0)</f>
        <v>0</v>
      </c>
      <c r="C179" s="1">
        <v>17</v>
      </c>
      <c r="D179" s="1">
        <v>73</v>
      </c>
      <c r="E179" s="1" t="n">
        <f aca="false">2*D179</f>
        <v>146</v>
      </c>
      <c r="F179" s="1" t="n">
        <f aca="false">ABS(B$160-E179)</f>
        <v>1627.85217391304</v>
      </c>
    </row>
    <row r="180" customFormat="false" ht="12.75" hidden="true" customHeight="false" outlineLevel="0" collapsed="false">
      <c r="B180" s="6" t="n">
        <f aca="false">IF(F180=MIN(F$162:F$362),1,0)</f>
        <v>0</v>
      </c>
      <c r="C180" s="1">
        <v>18</v>
      </c>
      <c r="D180" s="1">
        <v>75</v>
      </c>
      <c r="E180" s="1" t="n">
        <f aca="false">2*D180</f>
        <v>150</v>
      </c>
      <c r="F180" s="1" t="n">
        <f aca="false">ABS(B$160-E180)</f>
        <v>1623.85217391304</v>
      </c>
    </row>
    <row r="181" customFormat="false" ht="12.75" hidden="true" customHeight="false" outlineLevel="0" collapsed="false">
      <c r="B181" s="6" t="n">
        <f aca="false">IF(F181=MIN(F$162:F$362),1,0)</f>
        <v>0</v>
      </c>
      <c r="C181" s="1">
        <v>19</v>
      </c>
      <c r="D181" s="1">
        <v>77.5</v>
      </c>
      <c r="E181" s="1" t="n">
        <f aca="false">2*D181</f>
        <v>155</v>
      </c>
      <c r="F181" s="1" t="n">
        <f aca="false">ABS(B$160-E181)</f>
        <v>1618.85217391304</v>
      </c>
    </row>
    <row r="182" customFormat="false" ht="12.75" hidden="true" customHeight="false" outlineLevel="0" collapsed="false">
      <c r="B182" s="6" t="n">
        <f aca="false">IF(F182=MIN(F$162:F$362),1,0)</f>
        <v>0</v>
      </c>
      <c r="C182" s="1">
        <v>20</v>
      </c>
      <c r="D182" s="1">
        <v>80</v>
      </c>
      <c r="E182" s="1" t="n">
        <f aca="false">2*D182</f>
        <v>160</v>
      </c>
      <c r="F182" s="1" t="n">
        <f aca="false">ABS(B$160-E182)</f>
        <v>1613.85217391304</v>
      </c>
    </row>
    <row r="183" customFormat="false" ht="12.75" hidden="true" customHeight="false" outlineLevel="0" collapsed="false">
      <c r="B183" s="6" t="n">
        <f aca="false">IF(F183=MIN(F$162:F$362),1,0)</f>
        <v>0</v>
      </c>
      <c r="C183" s="1">
        <v>21</v>
      </c>
      <c r="D183" s="1">
        <v>82.5</v>
      </c>
      <c r="E183" s="1" t="n">
        <f aca="false">2*D183</f>
        <v>165</v>
      </c>
      <c r="F183" s="1" t="n">
        <f aca="false">ABS(B$160-E183)</f>
        <v>1608.85217391304</v>
      </c>
    </row>
    <row r="184" customFormat="false" ht="12.75" hidden="true" customHeight="false" outlineLevel="0" collapsed="false">
      <c r="B184" s="6" t="n">
        <f aca="false">IF(F184=MIN(F$162:F$362),1,0)</f>
        <v>0</v>
      </c>
      <c r="C184" s="1">
        <v>22</v>
      </c>
      <c r="D184" s="1">
        <v>85</v>
      </c>
      <c r="E184" s="1" t="n">
        <f aca="false">2*D184</f>
        <v>170</v>
      </c>
      <c r="F184" s="1" t="n">
        <f aca="false">ABS(B$160-E184)</f>
        <v>1603.85217391304</v>
      </c>
    </row>
    <row r="185" customFormat="false" ht="12.75" hidden="true" customHeight="false" outlineLevel="0" collapsed="false">
      <c r="B185" s="6" t="n">
        <f aca="false">IF(F185=MIN(F$162:F$362),1,0)</f>
        <v>0</v>
      </c>
      <c r="C185" s="1">
        <v>23</v>
      </c>
      <c r="D185" s="1">
        <v>87.5</v>
      </c>
      <c r="E185" s="1" t="n">
        <f aca="false">2*D185</f>
        <v>175</v>
      </c>
      <c r="F185" s="1" t="n">
        <f aca="false">ABS(B$160-E185)</f>
        <v>1598.85217391304</v>
      </c>
    </row>
    <row r="186" customFormat="false" ht="12.75" hidden="true" customHeight="false" outlineLevel="0" collapsed="false">
      <c r="B186" s="6" t="n">
        <f aca="false">IF(F186=MIN(F$162:F$362),1,0)</f>
        <v>0</v>
      </c>
      <c r="C186" s="1">
        <v>24</v>
      </c>
      <c r="D186" s="1">
        <v>90</v>
      </c>
      <c r="E186" s="1" t="n">
        <f aca="false">2*D186</f>
        <v>180</v>
      </c>
      <c r="F186" s="1" t="n">
        <f aca="false">ABS(B$160-E186)</f>
        <v>1593.85217391304</v>
      </c>
    </row>
    <row r="187" customFormat="false" ht="12.75" hidden="true" customHeight="false" outlineLevel="0" collapsed="false">
      <c r="B187" s="6" t="n">
        <f aca="false">IF(F187=MIN(F$162:F$362),1,0)</f>
        <v>0</v>
      </c>
      <c r="C187" s="1">
        <v>25</v>
      </c>
      <c r="D187" s="1">
        <v>92.5</v>
      </c>
      <c r="E187" s="1" t="n">
        <f aca="false">2*D187</f>
        <v>185</v>
      </c>
      <c r="F187" s="1" t="n">
        <f aca="false">ABS(B$160-E187)</f>
        <v>1588.85217391304</v>
      </c>
    </row>
    <row r="188" customFormat="false" ht="12.75" hidden="true" customHeight="false" outlineLevel="0" collapsed="false">
      <c r="B188" s="6" t="n">
        <f aca="false">IF(F188=MIN(F$162:F$362),1,0)</f>
        <v>0</v>
      </c>
      <c r="C188" s="1">
        <v>26</v>
      </c>
      <c r="D188" s="1">
        <v>95</v>
      </c>
      <c r="E188" s="1" t="n">
        <f aca="false">2*D188</f>
        <v>190</v>
      </c>
      <c r="F188" s="1" t="n">
        <f aca="false">ABS(B$160-E188)</f>
        <v>1583.85217391304</v>
      </c>
    </row>
    <row r="189" customFormat="false" ht="12.75" hidden="true" customHeight="false" outlineLevel="0" collapsed="false">
      <c r="B189" s="6" t="n">
        <f aca="false">IF(F189=MIN(F$162:F$362),1,0)</f>
        <v>0</v>
      </c>
      <c r="C189" s="1">
        <v>27</v>
      </c>
      <c r="D189" s="1">
        <v>97.5</v>
      </c>
      <c r="E189" s="1" t="n">
        <f aca="false">2*D189</f>
        <v>195</v>
      </c>
      <c r="F189" s="1" t="n">
        <f aca="false">ABS(B$160-E189)</f>
        <v>1578.85217391304</v>
      </c>
    </row>
    <row r="190" customFormat="false" ht="12.75" hidden="true" customHeight="false" outlineLevel="0" collapsed="false">
      <c r="B190" s="6" t="n">
        <f aca="false">IF(F190=MIN(F$162:F$362),1,0)</f>
        <v>0</v>
      </c>
      <c r="C190" s="1">
        <v>28</v>
      </c>
      <c r="D190" s="1">
        <v>100</v>
      </c>
      <c r="E190" s="1" t="n">
        <f aca="false">2*D190</f>
        <v>200</v>
      </c>
      <c r="F190" s="1" t="n">
        <f aca="false">ABS(B$160-E190)</f>
        <v>1573.85217391304</v>
      </c>
    </row>
    <row r="191" customFormat="false" ht="12.75" hidden="true" customHeight="false" outlineLevel="0" collapsed="false">
      <c r="B191" s="6" t="n">
        <f aca="false">IF(F191=MIN(F$162:F$362),1,0)</f>
        <v>0</v>
      </c>
      <c r="C191" s="1">
        <v>29</v>
      </c>
      <c r="D191" s="1">
        <v>103</v>
      </c>
      <c r="E191" s="1" t="n">
        <f aca="false">2*D191</f>
        <v>206</v>
      </c>
      <c r="F191" s="1" t="n">
        <f aca="false">ABS(B$160-E191)</f>
        <v>1567.85217391304</v>
      </c>
    </row>
    <row r="192" customFormat="false" ht="12.75" hidden="true" customHeight="false" outlineLevel="0" collapsed="false">
      <c r="B192" s="6" t="n">
        <f aca="false">IF(F192=MIN(F$162:F$362),1,0)</f>
        <v>0</v>
      </c>
      <c r="C192" s="1">
        <v>30</v>
      </c>
      <c r="D192" s="1">
        <v>106</v>
      </c>
      <c r="E192" s="1" t="n">
        <f aca="false">2*D192</f>
        <v>212</v>
      </c>
      <c r="F192" s="1" t="n">
        <f aca="false">ABS(B$160-E192)</f>
        <v>1561.85217391304</v>
      </c>
    </row>
    <row r="193" customFormat="false" ht="12.75" hidden="true" customHeight="false" outlineLevel="0" collapsed="false">
      <c r="B193" s="6" t="n">
        <f aca="false">IF(F193=MIN(F$162:F$362),1,0)</f>
        <v>0</v>
      </c>
      <c r="C193" s="1">
        <v>31</v>
      </c>
      <c r="D193" s="1">
        <v>109</v>
      </c>
      <c r="E193" s="1" t="n">
        <f aca="false">2*D193</f>
        <v>218</v>
      </c>
      <c r="F193" s="1" t="n">
        <f aca="false">ABS(B$160-E193)</f>
        <v>1555.85217391304</v>
      </c>
    </row>
    <row r="194" customFormat="false" ht="12.75" hidden="true" customHeight="false" outlineLevel="0" collapsed="false">
      <c r="B194" s="6" t="n">
        <f aca="false">IF(F194=MIN(F$162:F$362),1,0)</f>
        <v>0</v>
      </c>
      <c r="C194" s="1">
        <v>32</v>
      </c>
      <c r="D194" s="1">
        <v>112</v>
      </c>
      <c r="E194" s="1" t="n">
        <f aca="false">2*D194</f>
        <v>224</v>
      </c>
      <c r="F194" s="1" t="n">
        <f aca="false">ABS(B$160-E194)</f>
        <v>1549.85217391304</v>
      </c>
    </row>
    <row r="195" customFormat="false" ht="12.75" hidden="true" customHeight="false" outlineLevel="0" collapsed="false">
      <c r="B195" s="6" t="n">
        <f aca="false">IF(F195=MIN(F$162:F$362),1,0)</f>
        <v>0</v>
      </c>
      <c r="C195" s="1">
        <v>33</v>
      </c>
      <c r="D195" s="1">
        <v>115</v>
      </c>
      <c r="E195" s="1" t="n">
        <f aca="false">2*D195</f>
        <v>230</v>
      </c>
      <c r="F195" s="1" t="n">
        <f aca="false">ABS(B$160-E195)</f>
        <v>1543.85217391304</v>
      </c>
    </row>
    <row r="196" customFormat="false" ht="12.75" hidden="true" customHeight="false" outlineLevel="0" collapsed="false">
      <c r="B196" s="6" t="n">
        <f aca="false">IF(F196=MIN(F$162:F$362),1,0)</f>
        <v>0</v>
      </c>
      <c r="C196" s="1">
        <v>34</v>
      </c>
      <c r="D196" s="1">
        <v>118</v>
      </c>
      <c r="E196" s="1" t="n">
        <f aca="false">2*D196</f>
        <v>236</v>
      </c>
      <c r="F196" s="1" t="n">
        <f aca="false">ABS(B$160-E196)</f>
        <v>1537.85217391304</v>
      </c>
    </row>
    <row r="197" customFormat="false" ht="12.75" hidden="true" customHeight="false" outlineLevel="0" collapsed="false">
      <c r="B197" s="6" t="n">
        <f aca="false">IF(F197=MIN(F$162:F$362),1,0)</f>
        <v>0</v>
      </c>
      <c r="C197" s="1">
        <v>35</v>
      </c>
      <c r="D197" s="1">
        <v>121</v>
      </c>
      <c r="E197" s="1" t="n">
        <f aca="false">2*D197</f>
        <v>242</v>
      </c>
      <c r="F197" s="1" t="n">
        <f aca="false">ABS(B$160-E197)</f>
        <v>1531.85217391304</v>
      </c>
    </row>
    <row r="198" customFormat="false" ht="12.75" hidden="true" customHeight="false" outlineLevel="0" collapsed="false">
      <c r="B198" s="6" t="n">
        <f aca="false">IF(F198=MIN(F$162:F$362),1,0)</f>
        <v>0</v>
      </c>
      <c r="C198" s="1">
        <v>36</v>
      </c>
      <c r="D198" s="1">
        <v>125</v>
      </c>
      <c r="E198" s="1" t="n">
        <f aca="false">2*D198</f>
        <v>250</v>
      </c>
      <c r="F198" s="1" t="n">
        <f aca="false">ABS(B$160-E198)</f>
        <v>1523.85217391304</v>
      </c>
    </row>
    <row r="199" customFormat="false" ht="12.75" hidden="true" customHeight="false" outlineLevel="0" collapsed="false">
      <c r="B199" s="6" t="n">
        <f aca="false">IF(F199=MIN(F$162:F$362),1,0)</f>
        <v>0</v>
      </c>
      <c r="C199" s="1">
        <v>37</v>
      </c>
      <c r="D199" s="1">
        <v>128</v>
      </c>
      <c r="E199" s="1" t="n">
        <f aca="false">2*D199</f>
        <v>256</v>
      </c>
      <c r="F199" s="1" t="n">
        <f aca="false">ABS(B$160-E199)</f>
        <v>1517.85217391304</v>
      </c>
    </row>
    <row r="200" customFormat="false" ht="12.75" hidden="true" customHeight="false" outlineLevel="0" collapsed="false">
      <c r="B200" s="6" t="n">
        <f aca="false">IF(F200=MIN(F$162:F$362),1,0)</f>
        <v>0</v>
      </c>
      <c r="C200" s="1">
        <v>38</v>
      </c>
      <c r="D200" s="1">
        <v>132</v>
      </c>
      <c r="E200" s="1" t="n">
        <f aca="false">2*D200</f>
        <v>264</v>
      </c>
      <c r="F200" s="1" t="n">
        <f aca="false">ABS(B$160-E200)</f>
        <v>1509.85217391304</v>
      </c>
    </row>
    <row r="201" customFormat="false" ht="12.75" hidden="true" customHeight="false" outlineLevel="0" collapsed="false">
      <c r="B201" s="6" t="n">
        <f aca="false">IF(F201=MIN(F$162:F$362),1,0)</f>
        <v>0</v>
      </c>
      <c r="C201" s="1">
        <v>39</v>
      </c>
      <c r="D201" s="1">
        <v>136</v>
      </c>
      <c r="E201" s="1" t="n">
        <f aca="false">2*D201</f>
        <v>272</v>
      </c>
      <c r="F201" s="1" t="n">
        <f aca="false">ABS(B$160-E201)</f>
        <v>1501.85217391304</v>
      </c>
    </row>
    <row r="202" customFormat="false" ht="12.75" hidden="true" customHeight="false" outlineLevel="0" collapsed="false">
      <c r="B202" s="6" t="n">
        <f aca="false">IF(F202=MIN(F$162:F$362),1,0)</f>
        <v>0</v>
      </c>
      <c r="C202" s="1">
        <v>40</v>
      </c>
      <c r="D202" s="1">
        <v>140</v>
      </c>
      <c r="E202" s="1" t="n">
        <f aca="false">2*D202</f>
        <v>280</v>
      </c>
      <c r="F202" s="1" t="n">
        <f aca="false">ABS(B$160-E202)</f>
        <v>1493.85217391304</v>
      </c>
    </row>
    <row r="203" customFormat="false" ht="12.75" hidden="true" customHeight="false" outlineLevel="0" collapsed="false">
      <c r="B203" s="6" t="n">
        <f aca="false">IF(F203=MIN(F$162:F$362),1,0)</f>
        <v>0</v>
      </c>
      <c r="C203" s="1">
        <v>41</v>
      </c>
      <c r="D203" s="1">
        <v>145</v>
      </c>
      <c r="E203" s="1" t="n">
        <f aca="false">2*D203</f>
        <v>290</v>
      </c>
      <c r="F203" s="1" t="n">
        <f aca="false">ABS(B$160-E203)</f>
        <v>1483.85217391304</v>
      </c>
    </row>
    <row r="204" customFormat="false" ht="12.75" hidden="true" customHeight="false" outlineLevel="0" collapsed="false">
      <c r="B204" s="6" t="n">
        <f aca="false">IF(F204=MIN(F$162:F$362),1,0)</f>
        <v>0</v>
      </c>
      <c r="C204" s="1">
        <v>42</v>
      </c>
      <c r="D204" s="1">
        <v>150</v>
      </c>
      <c r="E204" s="1" t="n">
        <f aca="false">2*D204</f>
        <v>300</v>
      </c>
      <c r="F204" s="1" t="n">
        <f aca="false">ABS(B$160-E204)</f>
        <v>1473.85217391304</v>
      </c>
    </row>
    <row r="205" customFormat="false" ht="12.75" hidden="true" customHeight="false" outlineLevel="0" collapsed="false">
      <c r="B205" s="6" t="n">
        <f aca="false">IF(F205=MIN(F$162:F$362),1,0)</f>
        <v>0</v>
      </c>
      <c r="C205" s="1">
        <v>43</v>
      </c>
      <c r="D205" s="1">
        <v>155</v>
      </c>
      <c r="E205" s="1" t="n">
        <f aca="false">2*D205</f>
        <v>310</v>
      </c>
      <c r="F205" s="1" t="n">
        <f aca="false">ABS(B$160-E205)</f>
        <v>1463.85217391304</v>
      </c>
    </row>
    <row r="206" customFormat="false" ht="12.75" hidden="true" customHeight="false" outlineLevel="0" collapsed="false">
      <c r="B206" s="6" t="n">
        <f aca="false">IF(F206=MIN(F$162:F$362),1,0)</f>
        <v>0</v>
      </c>
      <c r="C206" s="1">
        <v>44</v>
      </c>
      <c r="D206" s="1">
        <v>160</v>
      </c>
      <c r="E206" s="1" t="n">
        <f aca="false">2*D206</f>
        <v>320</v>
      </c>
      <c r="F206" s="1" t="n">
        <f aca="false">ABS(B$160-E206)</f>
        <v>1453.85217391304</v>
      </c>
    </row>
    <row r="207" customFormat="false" ht="12.75" hidden="true" customHeight="false" outlineLevel="0" collapsed="false">
      <c r="B207" s="6" t="n">
        <f aca="false">IF(F207=MIN(F$162:F$362),1,0)</f>
        <v>0</v>
      </c>
      <c r="C207" s="1">
        <v>45</v>
      </c>
      <c r="D207" s="1">
        <v>165</v>
      </c>
      <c r="E207" s="1" t="n">
        <f aca="false">2*D207</f>
        <v>330</v>
      </c>
      <c r="F207" s="1" t="n">
        <f aca="false">ABS(B$160-E207)</f>
        <v>1443.85217391304</v>
      </c>
    </row>
    <row r="208" customFormat="false" ht="12.75" hidden="true" customHeight="false" outlineLevel="0" collapsed="false">
      <c r="B208" s="6" t="n">
        <f aca="false">IF(F208=MIN(F$162:F$362),1,0)</f>
        <v>0</v>
      </c>
      <c r="C208" s="1">
        <v>46</v>
      </c>
      <c r="D208" s="1">
        <v>170</v>
      </c>
      <c r="E208" s="1" t="n">
        <f aca="false">2*D208</f>
        <v>340</v>
      </c>
      <c r="F208" s="1" t="n">
        <f aca="false">ABS(B$160-E208)</f>
        <v>1433.85217391304</v>
      </c>
    </row>
    <row r="209" customFormat="false" ht="12.75" hidden="true" customHeight="false" outlineLevel="0" collapsed="false">
      <c r="B209" s="6" t="n">
        <f aca="false">IF(F209=MIN(F$162:F$362),1,0)</f>
        <v>0</v>
      </c>
      <c r="C209" s="1">
        <v>47</v>
      </c>
      <c r="D209" s="1">
        <v>175</v>
      </c>
      <c r="E209" s="1" t="n">
        <f aca="false">2*D209</f>
        <v>350</v>
      </c>
      <c r="F209" s="1" t="n">
        <f aca="false">ABS(B$160-E209)</f>
        <v>1423.85217391304</v>
      </c>
    </row>
    <row r="210" customFormat="false" ht="12.75" hidden="true" customHeight="false" outlineLevel="0" collapsed="false">
      <c r="B210" s="6" t="n">
        <f aca="false">IF(F210=MIN(F$162:F$362),1,0)</f>
        <v>0</v>
      </c>
      <c r="C210" s="1">
        <v>48</v>
      </c>
      <c r="D210" s="1">
        <v>180</v>
      </c>
      <c r="E210" s="1" t="n">
        <f aca="false">2*D210</f>
        <v>360</v>
      </c>
      <c r="F210" s="1" t="n">
        <f aca="false">ABS(B$160-E210)</f>
        <v>1413.85217391304</v>
      </c>
    </row>
    <row r="211" customFormat="false" ht="12.75" hidden="true" customHeight="false" outlineLevel="0" collapsed="false">
      <c r="B211" s="6" t="n">
        <f aca="false">IF(F211=MIN(F$162:F$362),1,0)</f>
        <v>0</v>
      </c>
      <c r="C211" s="1">
        <v>49</v>
      </c>
      <c r="D211" s="1">
        <v>185</v>
      </c>
      <c r="E211" s="1" t="n">
        <f aca="false">2*D211</f>
        <v>370</v>
      </c>
      <c r="F211" s="1" t="n">
        <f aca="false">ABS(B$160-E211)</f>
        <v>1403.85217391304</v>
      </c>
    </row>
    <row r="212" customFormat="false" ht="12.75" hidden="true" customHeight="false" outlineLevel="0" collapsed="false">
      <c r="B212" s="6" t="n">
        <f aca="false">IF(F212=MIN(F$162:F$362),1,0)</f>
        <v>0</v>
      </c>
      <c r="C212" s="1">
        <v>50</v>
      </c>
      <c r="D212" s="1">
        <v>190</v>
      </c>
      <c r="E212" s="1" t="n">
        <f aca="false">2*D212</f>
        <v>380</v>
      </c>
      <c r="F212" s="1" t="n">
        <f aca="false">ABS(B$160-E212)</f>
        <v>1393.85217391304</v>
      </c>
    </row>
    <row r="213" customFormat="false" ht="12.75" hidden="true" customHeight="false" outlineLevel="0" collapsed="false">
      <c r="B213" s="6" t="n">
        <f aca="false">IF(F213=MIN(F$162:F$362),1,0)</f>
        <v>0</v>
      </c>
      <c r="C213" s="1">
        <v>51</v>
      </c>
      <c r="D213" s="1">
        <v>195</v>
      </c>
      <c r="E213" s="1" t="n">
        <f aca="false">2*D213</f>
        <v>390</v>
      </c>
      <c r="F213" s="1" t="n">
        <f aca="false">ABS(B$160-E213)</f>
        <v>1383.85217391304</v>
      </c>
    </row>
    <row r="214" customFormat="false" ht="12.75" hidden="true" customHeight="false" outlineLevel="0" collapsed="false">
      <c r="B214" s="6" t="n">
        <f aca="false">IF(F214=MIN(F$162:F$362),1,0)</f>
        <v>0</v>
      </c>
      <c r="C214" s="1">
        <v>52</v>
      </c>
      <c r="D214" s="1">
        <v>200</v>
      </c>
      <c r="E214" s="1" t="n">
        <f aca="false">2*D214</f>
        <v>400</v>
      </c>
      <c r="F214" s="1" t="n">
        <f aca="false">ABS(B$160-E214)</f>
        <v>1373.85217391304</v>
      </c>
    </row>
    <row r="215" customFormat="false" ht="12.75" hidden="true" customHeight="false" outlineLevel="0" collapsed="false">
      <c r="B215" s="6" t="n">
        <f aca="false">IF(F215=MIN(F$162:F$362),1,0)</f>
        <v>0</v>
      </c>
      <c r="C215" s="1">
        <v>53</v>
      </c>
      <c r="D215" s="1">
        <v>206</v>
      </c>
      <c r="E215" s="1" t="n">
        <f aca="false">2*D215</f>
        <v>412</v>
      </c>
      <c r="F215" s="1" t="n">
        <f aca="false">ABS(B$160-E215)</f>
        <v>1361.85217391304</v>
      </c>
    </row>
    <row r="216" customFormat="false" ht="12.75" hidden="true" customHeight="false" outlineLevel="0" collapsed="false">
      <c r="B216" s="6" t="n">
        <f aca="false">IF(F216=MIN(F$162:F$362),1,0)</f>
        <v>0</v>
      </c>
      <c r="C216" s="1">
        <v>54</v>
      </c>
      <c r="D216" s="1">
        <v>212</v>
      </c>
      <c r="E216" s="1" t="n">
        <f aca="false">2*D216</f>
        <v>424</v>
      </c>
      <c r="F216" s="1" t="n">
        <f aca="false">ABS(B$160-E216)</f>
        <v>1349.85217391304</v>
      </c>
    </row>
    <row r="217" customFormat="false" ht="12.75" hidden="true" customHeight="false" outlineLevel="0" collapsed="false">
      <c r="B217" s="6" t="n">
        <f aca="false">IF(F217=MIN(F$162:F$362),1,0)</f>
        <v>0</v>
      </c>
      <c r="C217" s="1">
        <v>55</v>
      </c>
      <c r="D217" s="1">
        <v>218</v>
      </c>
      <c r="E217" s="1" t="n">
        <f aca="false">2*D217</f>
        <v>436</v>
      </c>
      <c r="F217" s="1" t="n">
        <f aca="false">ABS(B$160-E217)</f>
        <v>1337.85217391304</v>
      </c>
    </row>
    <row r="218" customFormat="false" ht="12.75" hidden="true" customHeight="false" outlineLevel="0" collapsed="false">
      <c r="B218" s="6" t="n">
        <f aca="false">IF(F218=MIN(F$162:F$362),1,0)</f>
        <v>0</v>
      </c>
      <c r="C218" s="1">
        <v>56</v>
      </c>
      <c r="D218" s="1">
        <v>224</v>
      </c>
      <c r="E218" s="1" t="n">
        <f aca="false">2*D218</f>
        <v>448</v>
      </c>
      <c r="F218" s="1" t="n">
        <f aca="false">ABS(B$160-E218)</f>
        <v>1325.85217391304</v>
      </c>
    </row>
    <row r="219" customFormat="false" ht="12.75" hidden="true" customHeight="false" outlineLevel="0" collapsed="false">
      <c r="B219" s="6" t="n">
        <f aca="false">IF(F219=MIN(F$162:F$362),1,0)</f>
        <v>0</v>
      </c>
      <c r="C219" s="1">
        <v>57</v>
      </c>
      <c r="D219" s="1">
        <v>230</v>
      </c>
      <c r="E219" s="1" t="n">
        <f aca="false">2*D219</f>
        <v>460</v>
      </c>
      <c r="F219" s="1" t="n">
        <f aca="false">ABS(B$160-E219)</f>
        <v>1313.85217391304</v>
      </c>
    </row>
    <row r="220" customFormat="false" ht="12.75" hidden="true" customHeight="false" outlineLevel="0" collapsed="false">
      <c r="B220" s="6" t="n">
        <f aca="false">IF(F220=MIN(F$162:F$362),1,0)</f>
        <v>0</v>
      </c>
      <c r="C220" s="1">
        <v>58</v>
      </c>
      <c r="D220" s="1">
        <v>236</v>
      </c>
      <c r="E220" s="1" t="n">
        <f aca="false">2*D220</f>
        <v>472</v>
      </c>
      <c r="F220" s="1" t="n">
        <f aca="false">ABS(B$160-E220)</f>
        <v>1301.85217391304</v>
      </c>
    </row>
    <row r="221" customFormat="false" ht="12.75" hidden="true" customHeight="false" outlineLevel="0" collapsed="false">
      <c r="B221" s="6" t="n">
        <f aca="false">IF(F221=MIN(F$162:F$362),1,0)</f>
        <v>0</v>
      </c>
      <c r="C221" s="1">
        <v>59</v>
      </c>
      <c r="D221" s="1">
        <v>240</v>
      </c>
      <c r="E221" s="1" t="n">
        <f aca="false">2*D221</f>
        <v>480</v>
      </c>
      <c r="F221" s="1" t="n">
        <f aca="false">ABS(B$160-E221)</f>
        <v>1293.85217391304</v>
      </c>
    </row>
    <row r="222" customFormat="false" ht="12.75" hidden="true" customHeight="false" outlineLevel="0" collapsed="false">
      <c r="B222" s="6" t="n">
        <f aca="false">IF(F222=MIN(F$162:F$362),1,0)</f>
        <v>0</v>
      </c>
      <c r="C222" s="1">
        <v>60</v>
      </c>
      <c r="D222" s="1">
        <v>250</v>
      </c>
      <c r="E222" s="1" t="n">
        <f aca="false">2*D222</f>
        <v>500</v>
      </c>
      <c r="F222" s="1" t="n">
        <f aca="false">ABS(B$160-E222)</f>
        <v>1273.85217391304</v>
      </c>
    </row>
    <row r="223" customFormat="false" ht="12.75" hidden="true" customHeight="false" outlineLevel="0" collapsed="false">
      <c r="B223" s="6" t="n">
        <f aca="false">IF(F223=MIN(F$162:F$362),1,0)</f>
        <v>0</v>
      </c>
      <c r="C223" s="1">
        <v>61</v>
      </c>
      <c r="D223" s="1">
        <v>257</v>
      </c>
      <c r="E223" s="1" t="n">
        <f aca="false">2*D223</f>
        <v>514</v>
      </c>
      <c r="F223" s="1" t="n">
        <f aca="false">ABS(B$160-E223)</f>
        <v>1259.85217391304</v>
      </c>
    </row>
    <row r="224" customFormat="false" ht="12.75" hidden="true" customHeight="false" outlineLevel="0" collapsed="false">
      <c r="B224" s="6" t="n">
        <f aca="false">IF(F224=MIN(F$162:F$362),1,0)</f>
        <v>0</v>
      </c>
      <c r="C224" s="1">
        <v>62</v>
      </c>
      <c r="D224" s="1">
        <v>265</v>
      </c>
      <c r="E224" s="1" t="n">
        <f aca="false">2*D224</f>
        <v>530</v>
      </c>
      <c r="F224" s="1" t="n">
        <f aca="false">ABS(B$160-E224)</f>
        <v>1243.85217391304</v>
      </c>
    </row>
    <row r="225" customFormat="false" ht="12.75" hidden="true" customHeight="false" outlineLevel="0" collapsed="false">
      <c r="B225" s="6" t="n">
        <f aca="false">IF(F225=MIN(F$162:F$362),1,0)</f>
        <v>0</v>
      </c>
      <c r="C225" s="1">
        <v>63</v>
      </c>
      <c r="D225" s="1">
        <v>272</v>
      </c>
      <c r="E225" s="1" t="n">
        <f aca="false">2*D225</f>
        <v>544</v>
      </c>
      <c r="F225" s="1" t="n">
        <f aca="false">ABS(B$160-E225)</f>
        <v>1229.85217391304</v>
      </c>
    </row>
    <row r="226" customFormat="false" ht="12.75" hidden="true" customHeight="false" outlineLevel="0" collapsed="false">
      <c r="B226" s="6" t="n">
        <f aca="false">IF(F226=MIN(F$162:F$362),1,0)</f>
        <v>0</v>
      </c>
      <c r="C226" s="1">
        <v>64</v>
      </c>
      <c r="D226" s="1">
        <v>280</v>
      </c>
      <c r="E226" s="1" t="n">
        <f aca="false">2*D226</f>
        <v>560</v>
      </c>
      <c r="F226" s="1" t="n">
        <f aca="false">ABS(B$160-E226)</f>
        <v>1213.85217391304</v>
      </c>
    </row>
    <row r="227" customFormat="false" ht="12.75" hidden="true" customHeight="false" outlineLevel="0" collapsed="false">
      <c r="B227" s="6" t="n">
        <f aca="false">IF(F227=MIN(F$162:F$362),1,0)</f>
        <v>0</v>
      </c>
      <c r="C227" s="1">
        <v>65</v>
      </c>
      <c r="D227" s="1">
        <v>290</v>
      </c>
      <c r="E227" s="1" t="n">
        <f aca="false">2*D227</f>
        <v>580</v>
      </c>
      <c r="F227" s="1" t="n">
        <f aca="false">ABS(B$160-E227)</f>
        <v>1193.85217391304</v>
      </c>
    </row>
    <row r="228" customFormat="false" ht="12.75" hidden="true" customHeight="false" outlineLevel="0" collapsed="false">
      <c r="B228" s="6" t="n">
        <f aca="false">IF(F228=MIN(F$162:F$362),1,0)</f>
        <v>0</v>
      </c>
      <c r="C228" s="1">
        <v>66</v>
      </c>
      <c r="D228" s="1">
        <v>300</v>
      </c>
      <c r="E228" s="1" t="n">
        <f aca="false">2*D228</f>
        <v>600</v>
      </c>
      <c r="F228" s="1" t="n">
        <f aca="false">ABS(B$160-E228)</f>
        <v>1173.85217391304</v>
      </c>
    </row>
    <row r="229" customFormat="false" ht="12.75" hidden="true" customHeight="false" outlineLevel="0" collapsed="false">
      <c r="B229" s="6" t="n">
        <f aca="false">IF(F229=MIN(F$162:F$362),1,0)</f>
        <v>0</v>
      </c>
      <c r="C229" s="1">
        <v>67</v>
      </c>
      <c r="D229" s="1">
        <v>307</v>
      </c>
      <c r="E229" s="1" t="n">
        <f aca="false">2*D229</f>
        <v>614</v>
      </c>
      <c r="F229" s="1" t="n">
        <f aca="false">ABS(B$160-E229)</f>
        <v>1159.85217391304</v>
      </c>
    </row>
    <row r="230" customFormat="false" ht="12.75" hidden="true" customHeight="false" outlineLevel="0" collapsed="false">
      <c r="B230" s="6" t="n">
        <f aca="false">IF(F230=MIN(F$162:F$362),1,0)</f>
        <v>0</v>
      </c>
      <c r="C230" s="1">
        <v>68</v>
      </c>
      <c r="D230" s="1">
        <v>315</v>
      </c>
      <c r="E230" s="1" t="n">
        <f aca="false">2*D230</f>
        <v>630</v>
      </c>
      <c r="F230" s="1" t="n">
        <f aca="false">ABS(B$160-E230)</f>
        <v>1143.85217391304</v>
      </c>
    </row>
    <row r="231" customFormat="false" ht="12.75" hidden="true" customHeight="false" outlineLevel="0" collapsed="false">
      <c r="B231" s="6" t="n">
        <f aca="false">IF(F231=MIN(F$162:F$362),1,0)</f>
        <v>0</v>
      </c>
      <c r="C231" s="1">
        <v>69</v>
      </c>
      <c r="D231" s="1">
        <v>325</v>
      </c>
      <c r="E231" s="1" t="n">
        <f aca="false">2*D231</f>
        <v>650</v>
      </c>
      <c r="F231" s="1" t="n">
        <f aca="false">ABS(B$160-E231)</f>
        <v>1123.85217391304</v>
      </c>
    </row>
    <row r="232" customFormat="false" ht="12.75" hidden="true" customHeight="false" outlineLevel="0" collapsed="false">
      <c r="B232" s="6" t="n">
        <f aca="false">IF(F232=MIN(F$162:F$362),1,0)</f>
        <v>0</v>
      </c>
      <c r="C232" s="1">
        <v>70</v>
      </c>
      <c r="D232" s="1">
        <v>335</v>
      </c>
      <c r="E232" s="1" t="n">
        <f aca="false">2*D232</f>
        <v>670</v>
      </c>
      <c r="F232" s="1" t="n">
        <f aca="false">ABS(B$160-E232)</f>
        <v>1103.85217391304</v>
      </c>
    </row>
    <row r="233" customFormat="false" ht="12.75" hidden="true" customHeight="false" outlineLevel="0" collapsed="false">
      <c r="B233" s="6" t="n">
        <f aca="false">IF(F233=MIN(F$162:F$362),1,0)</f>
        <v>0</v>
      </c>
      <c r="C233" s="1">
        <v>71</v>
      </c>
      <c r="D233" s="1">
        <v>345</v>
      </c>
      <c r="E233" s="1" t="n">
        <f aca="false">2*D233</f>
        <v>690</v>
      </c>
      <c r="F233" s="1" t="n">
        <f aca="false">ABS(B$160-E233)</f>
        <v>1083.85217391304</v>
      </c>
    </row>
    <row r="234" customFormat="false" ht="12.75" hidden="true" customHeight="false" outlineLevel="0" collapsed="false">
      <c r="B234" s="6" t="n">
        <f aca="false">IF(F234=MIN(F$162:F$362),1,0)</f>
        <v>0</v>
      </c>
      <c r="C234" s="1">
        <v>72</v>
      </c>
      <c r="D234" s="1">
        <v>355</v>
      </c>
      <c r="E234" s="1" t="n">
        <f aca="false">2*D234</f>
        <v>710</v>
      </c>
      <c r="F234" s="1" t="n">
        <f aca="false">ABS(B$160-E234)</f>
        <v>1063.85217391304</v>
      </c>
    </row>
    <row r="235" customFormat="false" ht="12.75" hidden="true" customHeight="false" outlineLevel="0" collapsed="false">
      <c r="B235" s="6" t="n">
        <f aca="false">IF(F235=MIN(F$162:F$362),1,0)</f>
        <v>0</v>
      </c>
      <c r="C235" s="1">
        <v>73</v>
      </c>
      <c r="D235" s="1">
        <v>365</v>
      </c>
      <c r="E235" s="1" t="n">
        <f aca="false">2*D235</f>
        <v>730</v>
      </c>
      <c r="F235" s="1" t="n">
        <f aca="false">ABS(B$160-E235)</f>
        <v>1043.85217391304</v>
      </c>
    </row>
    <row r="236" customFormat="false" ht="12.75" hidden="true" customHeight="false" outlineLevel="0" collapsed="false">
      <c r="B236" s="6" t="n">
        <f aca="false">IF(F236=MIN(F$162:F$362),1,0)</f>
        <v>0</v>
      </c>
      <c r="C236" s="1">
        <v>74</v>
      </c>
      <c r="D236" s="1">
        <v>375</v>
      </c>
      <c r="E236" s="1" t="n">
        <f aca="false">2*D236</f>
        <v>750</v>
      </c>
      <c r="F236" s="1" t="n">
        <f aca="false">ABS(B$160-E236)</f>
        <v>1023.85217391304</v>
      </c>
    </row>
    <row r="237" customFormat="false" ht="12.75" hidden="true" customHeight="false" outlineLevel="0" collapsed="false">
      <c r="B237" s="6" t="n">
        <f aca="false">IF(F237=MIN(F$162:F$362),1,0)</f>
        <v>0</v>
      </c>
      <c r="C237" s="1">
        <v>75</v>
      </c>
      <c r="D237" s="1">
        <v>387</v>
      </c>
      <c r="E237" s="1" t="n">
        <f aca="false">2*D237</f>
        <v>774</v>
      </c>
      <c r="F237" s="1" t="n">
        <f aca="false">ABS(B$160-E237)</f>
        <v>999.852173913044</v>
      </c>
    </row>
    <row r="238" customFormat="false" ht="12.75" hidden="true" customHeight="false" outlineLevel="0" collapsed="false">
      <c r="B238" s="6" t="n">
        <f aca="false">IF(F238=MIN(F$162:F$362),1,0)</f>
        <v>0</v>
      </c>
      <c r="C238" s="1">
        <v>76</v>
      </c>
      <c r="D238" s="1">
        <v>400</v>
      </c>
      <c r="E238" s="1" t="n">
        <f aca="false">2*D238</f>
        <v>800</v>
      </c>
      <c r="F238" s="1" t="n">
        <f aca="false">ABS(B$160-E238)</f>
        <v>973.852173913044</v>
      </c>
    </row>
    <row r="239" customFormat="false" ht="12.75" hidden="true" customHeight="false" outlineLevel="0" collapsed="false">
      <c r="B239" s="6" t="n">
        <f aca="false">IF(F239=MIN(F$162:F$362),1,0)</f>
        <v>0</v>
      </c>
      <c r="C239" s="1">
        <v>77</v>
      </c>
      <c r="D239" s="1">
        <v>412</v>
      </c>
      <c r="E239" s="1" t="n">
        <f aca="false">2*D239</f>
        <v>824</v>
      </c>
      <c r="F239" s="1" t="n">
        <f aca="false">ABS(B$160-E239)</f>
        <v>949.852173913044</v>
      </c>
    </row>
    <row r="240" customFormat="false" ht="12.75" hidden="true" customHeight="false" outlineLevel="0" collapsed="false">
      <c r="B240" s="6" t="n">
        <f aca="false">IF(F240=MIN(F$162:F$362),1,0)</f>
        <v>0</v>
      </c>
      <c r="C240" s="1">
        <v>78</v>
      </c>
      <c r="D240" s="1">
        <v>425</v>
      </c>
      <c r="E240" s="1" t="n">
        <f aca="false">2*D240</f>
        <v>850</v>
      </c>
      <c r="F240" s="1" t="n">
        <f aca="false">ABS(B$160-E240)</f>
        <v>923.852173913044</v>
      </c>
    </row>
    <row r="241" customFormat="false" ht="12.75" hidden="true" customHeight="false" outlineLevel="0" collapsed="false">
      <c r="B241" s="6" t="n">
        <f aca="false">IF(F241=MIN(F$162:F$362),1,0)</f>
        <v>0</v>
      </c>
      <c r="C241" s="1">
        <v>79</v>
      </c>
      <c r="D241" s="1">
        <v>437</v>
      </c>
      <c r="E241" s="1" t="n">
        <f aca="false">2*D241</f>
        <v>874</v>
      </c>
      <c r="F241" s="1" t="n">
        <f aca="false">ABS(B$160-E241)</f>
        <v>899.852173913044</v>
      </c>
    </row>
    <row r="242" customFormat="false" ht="12.75" hidden="true" customHeight="false" outlineLevel="0" collapsed="false">
      <c r="B242" s="6" t="n">
        <f aca="false">IF(F242=MIN(F$162:F$362),1,0)</f>
        <v>0</v>
      </c>
      <c r="C242" s="1">
        <v>80</v>
      </c>
      <c r="D242" s="1">
        <v>450</v>
      </c>
      <c r="E242" s="1" t="n">
        <f aca="false">2*D242</f>
        <v>900</v>
      </c>
      <c r="F242" s="1" t="n">
        <f aca="false">ABS(B$160-E242)</f>
        <v>873.852173913044</v>
      </c>
    </row>
    <row r="243" customFormat="false" ht="12.75" hidden="true" customHeight="false" outlineLevel="0" collapsed="false">
      <c r="B243" s="6" t="n">
        <f aca="false">IF(F243=MIN(F$162:F$362),1,0)</f>
        <v>0</v>
      </c>
      <c r="C243" s="1">
        <v>81</v>
      </c>
      <c r="D243" s="1">
        <v>462</v>
      </c>
      <c r="E243" s="1" t="n">
        <f aca="false">2*D243</f>
        <v>924</v>
      </c>
      <c r="F243" s="1" t="n">
        <f aca="false">ABS(B$160-E243)</f>
        <v>849.852173913044</v>
      </c>
    </row>
    <row r="244" customFormat="false" ht="12.75" hidden="true" customHeight="false" outlineLevel="0" collapsed="false">
      <c r="B244" s="6" t="n">
        <f aca="false">IF(F244=MIN(F$162:F$362),1,0)</f>
        <v>0</v>
      </c>
      <c r="C244" s="1">
        <v>82</v>
      </c>
      <c r="D244" s="1">
        <v>475</v>
      </c>
      <c r="E244" s="1" t="n">
        <f aca="false">2*D244</f>
        <v>950</v>
      </c>
      <c r="F244" s="1" t="n">
        <f aca="false">ABS(B$160-E244)</f>
        <v>823.852173913044</v>
      </c>
    </row>
    <row r="245" customFormat="false" ht="12.75" hidden="true" customHeight="false" outlineLevel="0" collapsed="false">
      <c r="B245" s="6" t="n">
        <f aca="false">IF(F245=MIN(F$162:F$362),1,0)</f>
        <v>0</v>
      </c>
      <c r="C245" s="1">
        <v>83</v>
      </c>
      <c r="D245" s="1">
        <v>487</v>
      </c>
      <c r="E245" s="1" t="n">
        <f aca="false">2*D245</f>
        <v>974</v>
      </c>
      <c r="F245" s="1" t="n">
        <f aca="false">ABS(B$160-E245)</f>
        <v>799.852173913044</v>
      </c>
    </row>
    <row r="246" customFormat="false" ht="12.75" hidden="true" customHeight="false" outlineLevel="0" collapsed="false">
      <c r="B246" s="6" t="n">
        <f aca="false">IF(F246=MIN(F$162:F$362),1,0)</f>
        <v>0</v>
      </c>
      <c r="C246" s="1">
        <v>84</v>
      </c>
      <c r="D246" s="1">
        <v>500</v>
      </c>
      <c r="E246" s="1" t="n">
        <f aca="false">2*D246</f>
        <v>1000</v>
      </c>
      <c r="F246" s="1" t="n">
        <f aca="false">ABS(B$160-E246)</f>
        <v>773.852173913044</v>
      </c>
    </row>
    <row r="247" customFormat="false" ht="12.75" hidden="true" customHeight="false" outlineLevel="0" collapsed="false">
      <c r="B247" s="6" t="n">
        <f aca="false">IF(F247=MIN(F$162:F$362),1,0)</f>
        <v>0</v>
      </c>
      <c r="C247" s="1">
        <v>85</v>
      </c>
      <c r="D247" s="1">
        <v>515</v>
      </c>
      <c r="E247" s="1" t="n">
        <f aca="false">2*D247</f>
        <v>1030</v>
      </c>
      <c r="F247" s="1" t="n">
        <f aca="false">ABS(B$160-E247)</f>
        <v>743.852173913044</v>
      </c>
    </row>
    <row r="248" customFormat="false" ht="12.75" hidden="true" customHeight="false" outlineLevel="0" collapsed="false">
      <c r="B248" s="6" t="n">
        <f aca="false">IF(F248=MIN(F$162:F$362),1,0)</f>
        <v>0</v>
      </c>
      <c r="C248" s="1">
        <v>86</v>
      </c>
      <c r="D248" s="1">
        <v>530</v>
      </c>
      <c r="E248" s="1" t="n">
        <f aca="false">2*D248</f>
        <v>1060</v>
      </c>
      <c r="F248" s="1" t="n">
        <f aca="false">ABS(B$160-E248)</f>
        <v>713.852173913044</v>
      </c>
    </row>
    <row r="249" customFormat="false" ht="12.75" hidden="true" customHeight="false" outlineLevel="0" collapsed="false">
      <c r="B249" s="6" t="n">
        <f aca="false">IF(F249=MIN(F$162:F$362),1,0)</f>
        <v>0</v>
      </c>
      <c r="C249" s="1">
        <v>87</v>
      </c>
      <c r="D249" s="1">
        <v>545</v>
      </c>
      <c r="E249" s="1" t="n">
        <f aca="false">2*D249</f>
        <v>1090</v>
      </c>
      <c r="F249" s="1" t="n">
        <f aca="false">ABS(B$160-E249)</f>
        <v>683.852173913044</v>
      </c>
    </row>
    <row r="250" customFormat="false" ht="12.75" hidden="true" customHeight="false" outlineLevel="0" collapsed="false">
      <c r="B250" s="6" t="n">
        <f aca="false">IF(F250=MIN(F$162:F$362),1,0)</f>
        <v>0</v>
      </c>
      <c r="C250" s="1">
        <v>88</v>
      </c>
      <c r="D250" s="1">
        <v>560</v>
      </c>
      <c r="E250" s="1" t="n">
        <f aca="false">2*D250</f>
        <v>1120</v>
      </c>
      <c r="F250" s="1" t="n">
        <f aca="false">ABS(B$160-E250)</f>
        <v>653.852173913044</v>
      </c>
    </row>
    <row r="251" customFormat="false" ht="12.75" hidden="true" customHeight="false" outlineLevel="0" collapsed="false">
      <c r="B251" s="6" t="n">
        <f aca="false">IF(F251=MIN(F$162:F$362),1,0)</f>
        <v>0</v>
      </c>
      <c r="C251" s="1">
        <v>89</v>
      </c>
      <c r="D251" s="1">
        <v>580</v>
      </c>
      <c r="E251" s="1" t="n">
        <f aca="false">2*D251</f>
        <v>1160</v>
      </c>
      <c r="F251" s="1" t="n">
        <f aca="false">ABS(B$160-E251)</f>
        <v>613.852173913044</v>
      </c>
    </row>
    <row r="252" customFormat="false" ht="12.75" hidden="true" customHeight="false" outlineLevel="0" collapsed="false">
      <c r="B252" s="6" t="n">
        <f aca="false">IF(F252=MIN(F$162:F$362),1,0)</f>
        <v>0</v>
      </c>
      <c r="C252" s="1">
        <v>90</v>
      </c>
      <c r="D252" s="1">
        <v>600</v>
      </c>
      <c r="E252" s="1" t="n">
        <f aca="false">2*D252</f>
        <v>1200</v>
      </c>
      <c r="F252" s="1" t="n">
        <f aca="false">ABS(B$160-E252)</f>
        <v>573.852173913044</v>
      </c>
    </row>
    <row r="253" customFormat="false" ht="12.75" hidden="true" customHeight="false" outlineLevel="0" collapsed="false">
      <c r="B253" s="6" t="n">
        <f aca="false">IF(F253=MIN(F$162:F$362),1,0)</f>
        <v>0</v>
      </c>
      <c r="C253" s="1">
        <v>91</v>
      </c>
      <c r="D253" s="1">
        <v>615</v>
      </c>
      <c r="E253" s="1" t="n">
        <f aca="false">2*D253</f>
        <v>1230</v>
      </c>
      <c r="F253" s="1" t="n">
        <f aca="false">ABS(B$160-E253)</f>
        <v>543.852173913044</v>
      </c>
    </row>
    <row r="254" customFormat="false" ht="12.75" hidden="true" customHeight="false" outlineLevel="0" collapsed="false">
      <c r="B254" s="6" t="n">
        <f aca="false">IF(F254=MIN(F$162:F$362),1,0)</f>
        <v>0</v>
      </c>
      <c r="C254" s="1">
        <v>92</v>
      </c>
      <c r="D254" s="1">
        <v>630</v>
      </c>
      <c r="E254" s="1" t="n">
        <f aca="false">2*D254</f>
        <v>1260</v>
      </c>
      <c r="F254" s="1" t="n">
        <f aca="false">ABS(B$160-E254)</f>
        <v>513.852173913044</v>
      </c>
    </row>
    <row r="255" customFormat="false" ht="12.75" hidden="true" customHeight="false" outlineLevel="0" collapsed="false">
      <c r="B255" s="6" t="n">
        <f aca="false">IF(F255=MIN(F$162:F$362),1,0)</f>
        <v>0</v>
      </c>
      <c r="C255" s="1">
        <v>93</v>
      </c>
      <c r="D255" s="1">
        <v>650</v>
      </c>
      <c r="E255" s="1" t="n">
        <f aca="false">2*D255</f>
        <v>1300</v>
      </c>
      <c r="F255" s="1" t="n">
        <f aca="false">ABS(B$160-E255)</f>
        <v>473.852173913044</v>
      </c>
    </row>
    <row r="256" customFormat="false" ht="12.75" hidden="true" customHeight="false" outlineLevel="0" collapsed="false">
      <c r="B256" s="6" t="n">
        <f aca="false">IF(F256=MIN(F$162:F$362),1,0)</f>
        <v>0</v>
      </c>
      <c r="C256" s="1">
        <v>94</v>
      </c>
      <c r="D256" s="1">
        <v>670</v>
      </c>
      <c r="E256" s="1" t="n">
        <f aca="false">2*D256</f>
        <v>1340</v>
      </c>
      <c r="F256" s="1" t="n">
        <f aca="false">ABS(B$160-E256)</f>
        <v>433.852173913044</v>
      </c>
    </row>
    <row r="257" customFormat="false" ht="12.75" hidden="true" customHeight="false" outlineLevel="0" collapsed="false">
      <c r="B257" s="6" t="n">
        <f aca="false">IF(F257=MIN(F$162:F$362),1,0)</f>
        <v>0</v>
      </c>
      <c r="C257" s="1">
        <v>95</v>
      </c>
      <c r="D257" s="1">
        <v>690</v>
      </c>
      <c r="E257" s="1" t="n">
        <f aca="false">2*D257</f>
        <v>1380</v>
      </c>
      <c r="F257" s="1" t="n">
        <f aca="false">ABS(B$160-E257)</f>
        <v>393.852173913044</v>
      </c>
    </row>
    <row r="258" customFormat="false" ht="12.75" hidden="true" customHeight="false" outlineLevel="0" collapsed="false">
      <c r="B258" s="6" t="n">
        <f aca="false">IF(F258=MIN(F$162:F$362),1,0)</f>
        <v>0</v>
      </c>
      <c r="C258" s="1">
        <v>96</v>
      </c>
      <c r="D258" s="1">
        <v>710</v>
      </c>
      <c r="E258" s="1" t="n">
        <f aca="false">2*D258</f>
        <v>1420</v>
      </c>
      <c r="F258" s="1" t="n">
        <f aca="false">ABS(B$160-E258)</f>
        <v>353.852173913044</v>
      </c>
    </row>
    <row r="259" customFormat="false" ht="12.75" hidden="true" customHeight="false" outlineLevel="0" collapsed="false">
      <c r="B259" s="6" t="n">
        <f aca="false">IF(F259=MIN(F$162:F$362),1,0)</f>
        <v>0</v>
      </c>
      <c r="C259" s="1">
        <v>97</v>
      </c>
      <c r="D259" s="1">
        <v>730</v>
      </c>
      <c r="E259" s="1" t="n">
        <f aca="false">2*D259</f>
        <v>1460</v>
      </c>
      <c r="F259" s="1" t="n">
        <f aca="false">ABS(B$160-E259)</f>
        <v>313.852173913044</v>
      </c>
    </row>
    <row r="260" customFormat="false" ht="12.75" hidden="true" customHeight="false" outlineLevel="0" collapsed="false">
      <c r="B260" s="6" t="n">
        <f aca="false">IF(F260=MIN(F$162:F$362),1,0)</f>
        <v>0</v>
      </c>
      <c r="C260" s="1">
        <v>98</v>
      </c>
      <c r="D260" s="1">
        <v>750</v>
      </c>
      <c r="E260" s="1" t="n">
        <f aca="false">2*D260</f>
        <v>1500</v>
      </c>
      <c r="F260" s="1" t="n">
        <f aca="false">ABS(B$160-E260)</f>
        <v>273.852173913044</v>
      </c>
    </row>
    <row r="261" customFormat="false" ht="12.75" hidden="true" customHeight="false" outlineLevel="0" collapsed="false">
      <c r="B261" s="6" t="n">
        <f aca="false">IF(F261=MIN(F$162:F$362),1,0)</f>
        <v>0</v>
      </c>
      <c r="C261" s="1">
        <v>99</v>
      </c>
      <c r="D261" s="1">
        <v>775</v>
      </c>
      <c r="E261" s="1" t="n">
        <f aca="false">2*D261</f>
        <v>1550</v>
      </c>
      <c r="F261" s="1" t="n">
        <f aca="false">ABS(B$160-E261)</f>
        <v>223.852173913044</v>
      </c>
    </row>
    <row r="262" customFormat="false" ht="12.75" hidden="true" customHeight="false" outlineLevel="0" collapsed="false">
      <c r="B262" s="6" t="n">
        <f aca="false">IF(F262=MIN(F$162:F$362),1,0)</f>
        <v>0</v>
      </c>
      <c r="C262" s="1">
        <v>100</v>
      </c>
      <c r="D262" s="1">
        <v>800</v>
      </c>
      <c r="E262" s="1" t="n">
        <f aca="false">2*D262</f>
        <v>1600</v>
      </c>
      <c r="F262" s="1" t="n">
        <f aca="false">ABS(B$160-E262)</f>
        <v>173.852173913044</v>
      </c>
    </row>
    <row r="263" customFormat="false" ht="12.75" hidden="true" customHeight="false" outlineLevel="0" collapsed="false">
      <c r="B263" s="6" t="n">
        <f aca="false">IF(F263=MIN(F$162:F$362),1,0)</f>
        <v>0</v>
      </c>
      <c r="C263" s="1">
        <v>101</v>
      </c>
      <c r="D263" s="1">
        <v>825</v>
      </c>
      <c r="E263" s="1" t="n">
        <f aca="false">2*D263</f>
        <v>1650</v>
      </c>
      <c r="F263" s="1" t="n">
        <f aca="false">ABS(B$160-E263)</f>
        <v>123.852173913044</v>
      </c>
    </row>
    <row r="264" customFormat="false" ht="12.75" hidden="true" customHeight="false" outlineLevel="0" collapsed="false">
      <c r="B264" s="6" t="n">
        <f aca="false">IF(F264=MIN(F$162:F$362),1,0)</f>
        <v>0</v>
      </c>
      <c r="C264" s="1">
        <v>102</v>
      </c>
      <c r="D264" s="1">
        <v>850</v>
      </c>
      <c r="E264" s="1" t="n">
        <f aca="false">2*D264</f>
        <v>1700</v>
      </c>
      <c r="F264" s="1" t="n">
        <f aca="false">ABS(B$160-E264)</f>
        <v>73.8521739130438</v>
      </c>
    </row>
    <row r="265" customFormat="false" ht="12.75" hidden="true" customHeight="false" outlineLevel="0" collapsed="false">
      <c r="B265" s="6" t="n">
        <f aca="false">IF(F265=MIN(F$162:F$362),1,0)</f>
        <v>1</v>
      </c>
      <c r="C265" s="1">
        <v>103</v>
      </c>
      <c r="D265" s="1">
        <v>875</v>
      </c>
      <c r="E265" s="1" t="n">
        <f aca="false">2*D265</f>
        <v>1750</v>
      </c>
      <c r="F265" s="1" t="n">
        <f aca="false">ABS(B$160-E265)</f>
        <v>23.8521739130438</v>
      </c>
    </row>
    <row r="266" customFormat="false" ht="12.75" hidden="true" customHeight="false" outlineLevel="0" collapsed="false">
      <c r="B266" s="6" t="n">
        <f aca="false">IF(F266=MIN(F$162:F$362),1,0)</f>
        <v>0</v>
      </c>
      <c r="C266" s="1">
        <v>104</v>
      </c>
      <c r="D266" s="1">
        <v>900</v>
      </c>
      <c r="E266" s="1" t="n">
        <f aca="false">2*D266</f>
        <v>1800</v>
      </c>
      <c r="F266" s="1" t="n">
        <f aca="false">ABS(B$160-E266)</f>
        <v>26.1478260869562</v>
      </c>
    </row>
    <row r="267" customFormat="false" ht="12.75" hidden="true" customHeight="false" outlineLevel="0" collapsed="false">
      <c r="B267" s="6" t="n">
        <f aca="false">IF(F267=MIN(F$162:F$362),1,0)</f>
        <v>0</v>
      </c>
      <c r="C267" s="1">
        <v>105</v>
      </c>
      <c r="D267" s="1">
        <v>925</v>
      </c>
      <c r="E267" s="1" t="n">
        <f aca="false">2*D267</f>
        <v>1850</v>
      </c>
      <c r="F267" s="1" t="n">
        <f aca="false">ABS(B$160-E267)</f>
        <v>76.1478260869562</v>
      </c>
    </row>
    <row r="268" customFormat="false" ht="12.75" hidden="true" customHeight="false" outlineLevel="0" collapsed="false">
      <c r="B268" s="6" t="n">
        <f aca="false">IF(F268=MIN(F$162:F$362),1,0)</f>
        <v>0</v>
      </c>
      <c r="C268" s="1">
        <v>106</v>
      </c>
      <c r="D268" s="1">
        <v>950</v>
      </c>
      <c r="E268" s="1" t="n">
        <f aca="false">2*D268</f>
        <v>1900</v>
      </c>
      <c r="F268" s="1" t="n">
        <f aca="false">ABS(B$160-E268)</f>
        <v>126.147826086956</v>
      </c>
    </row>
    <row r="269" customFormat="false" ht="12.75" hidden="true" customHeight="false" outlineLevel="0" collapsed="false">
      <c r="B269" s="6" t="n">
        <f aca="false">IF(F269=MIN(F$162:F$362),1,0)</f>
        <v>0</v>
      </c>
      <c r="C269" s="1">
        <v>107</v>
      </c>
      <c r="D269" s="1">
        <v>975</v>
      </c>
      <c r="E269" s="1" t="n">
        <f aca="false">2*D269</f>
        <v>1950</v>
      </c>
      <c r="F269" s="1" t="n">
        <f aca="false">ABS(B$160-E269)</f>
        <v>176.147826086956</v>
      </c>
    </row>
    <row r="270" customFormat="false" ht="12.75" hidden="true" customHeight="false" outlineLevel="0" collapsed="false">
      <c r="B270" s="6" t="n">
        <f aca="false">IF(F270=MIN(F$162:F$362),1,0)</f>
        <v>0</v>
      </c>
      <c r="C270" s="1">
        <v>108</v>
      </c>
      <c r="D270" s="1">
        <v>1000</v>
      </c>
      <c r="E270" s="1" t="n">
        <f aca="false">2*D270</f>
        <v>2000</v>
      </c>
      <c r="F270" s="1" t="n">
        <f aca="false">ABS(B$160-E270)</f>
        <v>226.147826086956</v>
      </c>
    </row>
    <row r="271" customFormat="false" ht="12.75" hidden="true" customHeight="false" outlineLevel="0" collapsed="false">
      <c r="B271" s="6" t="n">
        <f aca="false">IF(F271=MIN(F$162:F$362),1,0)</f>
        <v>0</v>
      </c>
      <c r="C271" s="1">
        <v>109</v>
      </c>
      <c r="D271" s="1">
        <v>1030</v>
      </c>
      <c r="E271" s="1" t="n">
        <f aca="false">2*D271</f>
        <v>2060</v>
      </c>
      <c r="F271" s="1" t="n">
        <f aca="false">ABS(B$160-E271)</f>
        <v>286.147826086956</v>
      </c>
    </row>
    <row r="272" customFormat="false" ht="12.75" hidden="true" customHeight="false" outlineLevel="0" collapsed="false">
      <c r="B272" s="6" t="n">
        <f aca="false">IF(F272=MIN(F$162:F$362),1,0)</f>
        <v>0</v>
      </c>
      <c r="C272" s="1">
        <v>110</v>
      </c>
      <c r="D272" s="1">
        <v>1060</v>
      </c>
      <c r="E272" s="1" t="n">
        <f aca="false">2*D272</f>
        <v>2120</v>
      </c>
      <c r="F272" s="1" t="n">
        <f aca="false">ABS(B$160-E272)</f>
        <v>346.147826086956</v>
      </c>
    </row>
    <row r="273" customFormat="false" ht="12.75" hidden="true" customHeight="false" outlineLevel="0" collapsed="false">
      <c r="B273" s="6" t="n">
        <f aca="false">IF(F273=MIN(F$162:F$362),1,0)</f>
        <v>0</v>
      </c>
      <c r="C273" s="1">
        <v>111</v>
      </c>
      <c r="D273" s="1">
        <v>1090</v>
      </c>
      <c r="E273" s="1" t="n">
        <f aca="false">2*D273</f>
        <v>2180</v>
      </c>
      <c r="F273" s="1" t="n">
        <f aca="false">ABS(B$160-E273)</f>
        <v>406.147826086956</v>
      </c>
    </row>
    <row r="274" customFormat="false" ht="12.75" hidden="true" customHeight="false" outlineLevel="0" collapsed="false">
      <c r="B274" s="6" t="n">
        <f aca="false">IF(F274=MIN(F$162:F$362),1,0)</f>
        <v>0</v>
      </c>
      <c r="C274" s="1">
        <v>112</v>
      </c>
      <c r="D274" s="1">
        <v>1120</v>
      </c>
      <c r="E274" s="1" t="n">
        <f aca="false">2*D274</f>
        <v>2240</v>
      </c>
      <c r="F274" s="1" t="n">
        <f aca="false">ABS(B$160-E274)</f>
        <v>466.147826086956</v>
      </c>
    </row>
    <row r="275" customFormat="false" ht="12.75" hidden="true" customHeight="false" outlineLevel="0" collapsed="false">
      <c r="B275" s="6" t="n">
        <f aca="false">IF(F275=MIN(F$162:F$362),1,0)</f>
        <v>0</v>
      </c>
      <c r="C275" s="1">
        <v>113</v>
      </c>
      <c r="D275" s="1">
        <v>1150</v>
      </c>
      <c r="E275" s="1" t="n">
        <f aca="false">2*D275</f>
        <v>2300</v>
      </c>
      <c r="F275" s="1" t="n">
        <f aca="false">ABS(B$160-E275)</f>
        <v>526.147826086956</v>
      </c>
    </row>
    <row r="276" customFormat="false" ht="12.75" hidden="true" customHeight="false" outlineLevel="0" collapsed="false">
      <c r="B276" s="6" t="n">
        <f aca="false">IF(F276=MIN(F$162:F$362),1,0)</f>
        <v>0</v>
      </c>
      <c r="C276" s="1">
        <v>114</v>
      </c>
      <c r="D276" s="1">
        <v>1180</v>
      </c>
      <c r="E276" s="1" t="n">
        <f aca="false">2*D276</f>
        <v>2360</v>
      </c>
      <c r="F276" s="1" t="n">
        <f aca="false">ABS(B$160-E276)</f>
        <v>586.147826086956</v>
      </c>
    </row>
    <row r="277" customFormat="false" ht="12.75" hidden="true" customHeight="false" outlineLevel="0" collapsed="false">
      <c r="B277" s="6" t="n">
        <f aca="false">IF(F277=MIN(F$162:F$362),1,0)</f>
        <v>0</v>
      </c>
      <c r="C277" s="1">
        <v>115</v>
      </c>
      <c r="D277" s="1">
        <v>1215</v>
      </c>
      <c r="E277" s="1" t="n">
        <f aca="false">2*D277</f>
        <v>2430</v>
      </c>
      <c r="F277" s="1" t="n">
        <f aca="false">ABS(B$160-E277)</f>
        <v>656.147826086956</v>
      </c>
    </row>
    <row r="278" customFormat="false" ht="12.75" hidden="true" customHeight="false" outlineLevel="0" collapsed="false">
      <c r="B278" s="6" t="n">
        <f aca="false">IF(F278=MIN(F$162:F$362),1,0)</f>
        <v>0</v>
      </c>
      <c r="C278" s="1">
        <v>116</v>
      </c>
      <c r="D278" s="1">
        <v>1250</v>
      </c>
      <c r="E278" s="1" t="n">
        <f aca="false">2*D278</f>
        <v>2500</v>
      </c>
      <c r="F278" s="1" t="n">
        <f aca="false">ABS(B$160-E278)</f>
        <v>726.147826086956</v>
      </c>
    </row>
    <row r="279" customFormat="false" ht="12.75" hidden="true" customHeight="false" outlineLevel="0" collapsed="false">
      <c r="B279" s="6" t="n">
        <f aca="false">IF(F279=MIN(F$162:F$362),1,0)</f>
        <v>0</v>
      </c>
      <c r="C279" s="1">
        <v>117</v>
      </c>
      <c r="D279" s="1">
        <v>1285</v>
      </c>
      <c r="E279" s="1" t="n">
        <f aca="false">2*D279</f>
        <v>2570</v>
      </c>
      <c r="F279" s="1" t="n">
        <f aca="false">ABS(B$160-E279)</f>
        <v>796.147826086956</v>
      </c>
    </row>
    <row r="280" customFormat="false" ht="12.75" hidden="true" customHeight="false" outlineLevel="0" collapsed="false">
      <c r="B280" s="6" t="n">
        <f aca="false">IF(F280=MIN(F$162:F$362),1,0)</f>
        <v>0</v>
      </c>
      <c r="C280" s="1">
        <v>118</v>
      </c>
      <c r="D280" s="1">
        <v>1320</v>
      </c>
      <c r="E280" s="1" t="n">
        <f aca="false">2*D280</f>
        <v>2640</v>
      </c>
      <c r="F280" s="1" t="n">
        <f aca="false">ABS(B$160-E280)</f>
        <v>866.147826086956</v>
      </c>
    </row>
    <row r="281" customFormat="false" ht="12.75" hidden="true" customHeight="false" outlineLevel="0" collapsed="false">
      <c r="B281" s="6" t="n">
        <f aca="false">IF(F281=MIN(F$162:F$362),1,0)</f>
        <v>0</v>
      </c>
      <c r="C281" s="1">
        <v>119</v>
      </c>
      <c r="D281" s="1">
        <v>1360</v>
      </c>
      <c r="E281" s="1" t="n">
        <f aca="false">2*D281</f>
        <v>2720</v>
      </c>
      <c r="F281" s="1" t="n">
        <f aca="false">ABS(B$160-E281)</f>
        <v>946.147826086956</v>
      </c>
    </row>
    <row r="282" customFormat="false" ht="12.75" hidden="true" customHeight="false" outlineLevel="0" collapsed="false">
      <c r="B282" s="6" t="n">
        <f aca="false">IF(F282=MIN(F$162:F$362),1,0)</f>
        <v>0</v>
      </c>
      <c r="C282" s="1">
        <v>120</v>
      </c>
      <c r="D282" s="1">
        <v>1400</v>
      </c>
      <c r="E282" s="1" t="n">
        <f aca="false">2*D282</f>
        <v>2800</v>
      </c>
      <c r="F282" s="1" t="n">
        <f aca="false">ABS(B$160-E282)</f>
        <v>1026.14782608696</v>
      </c>
    </row>
    <row r="283" customFormat="false" ht="12.75" hidden="true" customHeight="false" outlineLevel="0" collapsed="false">
      <c r="B283" s="6" t="n">
        <f aca="false">IF(F283=MIN(F$162:F$362),1,0)</f>
        <v>0</v>
      </c>
      <c r="C283" s="1">
        <v>121</v>
      </c>
      <c r="D283" s="1">
        <v>1450</v>
      </c>
      <c r="E283" s="1" t="n">
        <f aca="false">2*D283</f>
        <v>2900</v>
      </c>
      <c r="F283" s="1" t="n">
        <f aca="false">ABS(B$160-E283)</f>
        <v>1126.14782608696</v>
      </c>
    </row>
    <row r="284" customFormat="false" ht="12.75" hidden="true" customHeight="false" outlineLevel="0" collapsed="false">
      <c r="B284" s="6" t="n">
        <f aca="false">IF(F284=MIN(F$162:F$362),1,0)</f>
        <v>0</v>
      </c>
      <c r="C284" s="1">
        <v>122</v>
      </c>
      <c r="D284" s="1">
        <v>1500</v>
      </c>
      <c r="E284" s="1" t="n">
        <f aca="false">2*D284</f>
        <v>3000</v>
      </c>
      <c r="F284" s="1" t="n">
        <f aca="false">ABS(B$160-E284)</f>
        <v>1226.14782608696</v>
      </c>
    </row>
    <row r="285" customFormat="false" ht="12.75" hidden="true" customHeight="false" outlineLevel="0" collapsed="false">
      <c r="B285" s="6" t="n">
        <f aca="false">IF(F285=MIN(F$162:F$362),1,0)</f>
        <v>0</v>
      </c>
      <c r="C285" s="1">
        <v>123</v>
      </c>
      <c r="D285" s="1">
        <v>1550</v>
      </c>
      <c r="E285" s="1" t="n">
        <f aca="false">2*D285</f>
        <v>3100</v>
      </c>
      <c r="F285" s="1" t="n">
        <f aca="false">ABS(B$160-E285)</f>
        <v>1326.14782608696</v>
      </c>
    </row>
    <row r="286" customFormat="false" ht="12.75" hidden="true" customHeight="false" outlineLevel="0" collapsed="false">
      <c r="B286" s="6" t="n">
        <f aca="false">IF(F286=MIN(F$162:F$362),1,0)</f>
        <v>0</v>
      </c>
      <c r="C286" s="1">
        <v>124</v>
      </c>
      <c r="D286" s="1">
        <v>1600</v>
      </c>
      <c r="E286" s="1" t="n">
        <f aca="false">2*D286</f>
        <v>3200</v>
      </c>
      <c r="F286" s="1" t="n">
        <f aca="false">ABS(B$160-E286)</f>
        <v>1426.14782608696</v>
      </c>
    </row>
    <row r="287" customFormat="false" ht="12.75" hidden="true" customHeight="false" outlineLevel="0" collapsed="false">
      <c r="B287" s="6" t="n">
        <f aca="false">IF(F287=MIN(F$162:F$362),1,0)</f>
        <v>0</v>
      </c>
      <c r="C287" s="1">
        <v>125</v>
      </c>
      <c r="D287" s="1">
        <v>1650</v>
      </c>
      <c r="E287" s="1" t="n">
        <f aca="false">2*D287</f>
        <v>3300</v>
      </c>
      <c r="F287" s="1" t="n">
        <f aca="false">ABS(B$160-E287)</f>
        <v>1526.14782608696</v>
      </c>
    </row>
    <row r="288" customFormat="false" ht="12.75" hidden="true" customHeight="false" outlineLevel="0" collapsed="false">
      <c r="B288" s="6" t="n">
        <f aca="false">IF(F288=MIN(F$162:F$362),1,0)</f>
        <v>0</v>
      </c>
      <c r="C288" s="1">
        <v>126</v>
      </c>
      <c r="D288" s="1">
        <v>1700</v>
      </c>
      <c r="E288" s="1" t="n">
        <f aca="false">2*D288</f>
        <v>3400</v>
      </c>
      <c r="F288" s="1" t="n">
        <f aca="false">ABS(B$160-E288)</f>
        <v>1626.14782608696</v>
      </c>
    </row>
    <row r="289" customFormat="false" ht="12.75" hidden="true" customHeight="false" outlineLevel="0" collapsed="false">
      <c r="B289" s="6" t="n">
        <f aca="false">IF(F289=MIN(F$162:F$362),1,0)</f>
        <v>0</v>
      </c>
      <c r="C289" s="1">
        <v>127</v>
      </c>
      <c r="D289" s="1">
        <v>1750</v>
      </c>
      <c r="E289" s="1" t="n">
        <f aca="false">2*D289</f>
        <v>3500</v>
      </c>
      <c r="F289" s="1" t="n">
        <f aca="false">ABS(B$160-E289)</f>
        <v>1726.14782608696</v>
      </c>
    </row>
    <row r="290" customFormat="false" ht="12.75" hidden="true" customHeight="false" outlineLevel="0" collapsed="false">
      <c r="B290" s="6" t="n">
        <f aca="false">IF(F290=MIN(F$162:F$362),1,0)</f>
        <v>0</v>
      </c>
      <c r="C290" s="1">
        <v>128</v>
      </c>
      <c r="D290" s="1">
        <v>1800</v>
      </c>
      <c r="E290" s="1" t="n">
        <f aca="false">2*D290</f>
        <v>3600</v>
      </c>
      <c r="F290" s="1" t="n">
        <f aca="false">ABS(B$160-E290)</f>
        <v>1826.14782608696</v>
      </c>
    </row>
    <row r="291" customFormat="false" ht="12.75" hidden="true" customHeight="false" outlineLevel="0" collapsed="false">
      <c r="B291" s="6" t="n">
        <f aca="false">IF(F291=MIN(F$162:F$362),1,0)</f>
        <v>0</v>
      </c>
      <c r="C291" s="1">
        <v>129</v>
      </c>
      <c r="D291" s="1">
        <v>1850</v>
      </c>
      <c r="E291" s="1" t="n">
        <f aca="false">2*D291</f>
        <v>3700</v>
      </c>
      <c r="F291" s="1" t="n">
        <f aca="false">ABS(B$160-E291)</f>
        <v>1926.14782608696</v>
      </c>
    </row>
    <row r="292" customFormat="false" ht="12.75" hidden="true" customHeight="false" outlineLevel="0" collapsed="false">
      <c r="B292" s="6" t="n">
        <f aca="false">IF(F292=MIN(F$162:F$362),1,0)</f>
        <v>0</v>
      </c>
      <c r="C292" s="1">
        <v>130</v>
      </c>
      <c r="D292" s="1">
        <v>1900</v>
      </c>
      <c r="E292" s="1" t="n">
        <f aca="false">2*D292</f>
        <v>3800</v>
      </c>
      <c r="F292" s="1" t="n">
        <f aca="false">ABS(B$160-E292)</f>
        <v>2026.14782608696</v>
      </c>
    </row>
    <row r="293" customFormat="false" ht="12.75" hidden="true" customHeight="false" outlineLevel="0" collapsed="false">
      <c r="B293" s="6" t="n">
        <f aca="false">IF(F293=MIN(F$162:F$362),1,0)</f>
        <v>0</v>
      </c>
      <c r="C293" s="1">
        <v>131</v>
      </c>
      <c r="D293" s="1">
        <v>1950</v>
      </c>
      <c r="E293" s="1" t="n">
        <f aca="false">2*D293</f>
        <v>3900</v>
      </c>
      <c r="F293" s="1" t="n">
        <f aca="false">ABS(B$160-E293)</f>
        <v>2126.14782608696</v>
      </c>
    </row>
    <row r="294" customFormat="false" ht="12.75" hidden="true" customHeight="false" outlineLevel="0" collapsed="false">
      <c r="B294" s="6" t="n">
        <f aca="false">IF(F294=MIN(F$162:F$362),1,0)</f>
        <v>0</v>
      </c>
      <c r="C294" s="1">
        <v>132</v>
      </c>
      <c r="D294" s="1">
        <v>2000</v>
      </c>
      <c r="E294" s="1" t="n">
        <f aca="false">2*D294</f>
        <v>4000</v>
      </c>
      <c r="F294" s="1" t="n">
        <f aca="false">ABS(B$160-E294)</f>
        <v>2226.14782608696</v>
      </c>
    </row>
    <row r="295" customFormat="false" ht="12.75" hidden="true" customHeight="false" outlineLevel="0" collapsed="false">
      <c r="B295" s="6" t="n">
        <f aca="false">IF(F295=MIN(F$162:F$362),1,0)</f>
        <v>0</v>
      </c>
      <c r="C295" s="1">
        <v>133</v>
      </c>
      <c r="D295" s="1">
        <v>2060</v>
      </c>
      <c r="E295" s="1" t="n">
        <f aca="false">2*D295</f>
        <v>4120</v>
      </c>
      <c r="F295" s="1" t="n">
        <f aca="false">ABS(B$160-E295)</f>
        <v>2346.14782608696</v>
      </c>
    </row>
    <row r="296" customFormat="false" ht="12.75" hidden="true" customHeight="false" outlineLevel="0" collapsed="false">
      <c r="B296" s="6" t="n">
        <f aca="false">IF(F296=MIN(F$162:F$362),1,0)</f>
        <v>0</v>
      </c>
      <c r="C296" s="1">
        <v>134</v>
      </c>
      <c r="D296" s="1">
        <v>2120</v>
      </c>
      <c r="E296" s="1" t="n">
        <f aca="false">2*D296</f>
        <v>4240</v>
      </c>
      <c r="F296" s="1" t="n">
        <f aca="false">ABS(B$160-E296)</f>
        <v>2466.14782608696</v>
      </c>
    </row>
    <row r="297" customFormat="false" ht="12.75" hidden="true" customHeight="false" outlineLevel="0" collapsed="false">
      <c r="B297" s="6" t="n">
        <f aca="false">IF(F297=MIN(F$162:F$362),1,0)</f>
        <v>0</v>
      </c>
      <c r="C297" s="1">
        <v>135</v>
      </c>
      <c r="D297" s="1">
        <v>2180</v>
      </c>
      <c r="E297" s="1" t="n">
        <f aca="false">2*D297</f>
        <v>4360</v>
      </c>
      <c r="F297" s="1" t="n">
        <f aca="false">ABS(B$160-E297)</f>
        <v>2586.14782608696</v>
      </c>
    </row>
    <row r="298" customFormat="false" ht="12.75" hidden="true" customHeight="false" outlineLevel="0" collapsed="false">
      <c r="B298" s="6" t="n">
        <f aca="false">IF(F298=MIN(F$162:F$362),1,0)</f>
        <v>0</v>
      </c>
      <c r="C298" s="1">
        <v>136</v>
      </c>
      <c r="D298" s="1">
        <v>2240</v>
      </c>
      <c r="E298" s="1" t="n">
        <f aca="false">2*D298</f>
        <v>4480</v>
      </c>
      <c r="F298" s="1" t="n">
        <f aca="false">ABS(B$160-E298)</f>
        <v>2706.14782608696</v>
      </c>
    </row>
    <row r="299" customFormat="false" ht="12.75" hidden="true" customHeight="false" outlineLevel="0" collapsed="false">
      <c r="B299" s="6" t="n">
        <f aca="false">IF(F299=MIN(F$162:F$362),1,0)</f>
        <v>0</v>
      </c>
      <c r="C299" s="1">
        <v>137</v>
      </c>
      <c r="D299" s="1">
        <v>2300</v>
      </c>
      <c r="E299" s="1" t="n">
        <f aca="false">2*D299</f>
        <v>4600</v>
      </c>
      <c r="F299" s="1" t="n">
        <f aca="false">ABS(B$160-E299)</f>
        <v>2826.14782608696</v>
      </c>
    </row>
    <row r="300" customFormat="false" ht="12.75" hidden="true" customHeight="false" outlineLevel="0" collapsed="false">
      <c r="B300" s="6" t="n">
        <f aca="false">IF(F300=MIN(F$162:F$362),1,0)</f>
        <v>0</v>
      </c>
      <c r="C300" s="1">
        <v>138</v>
      </c>
      <c r="D300" s="1">
        <v>2360</v>
      </c>
      <c r="E300" s="1" t="n">
        <f aca="false">2*D300</f>
        <v>4720</v>
      </c>
      <c r="F300" s="1" t="n">
        <f aca="false">ABS(B$160-E300)</f>
        <v>2946.14782608696</v>
      </c>
    </row>
    <row r="301" customFormat="false" ht="12.75" hidden="true" customHeight="false" outlineLevel="0" collapsed="false">
      <c r="B301" s="6" t="n">
        <f aca="false">IF(F301=MIN(F$162:F$362),1,0)</f>
        <v>0</v>
      </c>
      <c r="C301" s="1">
        <v>139</v>
      </c>
      <c r="D301" s="1">
        <v>2430</v>
      </c>
      <c r="E301" s="1" t="n">
        <f aca="false">2*D301</f>
        <v>4860</v>
      </c>
      <c r="F301" s="1" t="n">
        <f aca="false">ABS(B$160-E301)</f>
        <v>3086.14782608696</v>
      </c>
    </row>
    <row r="302" customFormat="false" ht="12.75" hidden="true" customHeight="false" outlineLevel="0" collapsed="false">
      <c r="B302" s="6" t="n">
        <f aca="false">IF(F302=MIN(F$162:F$362),1,0)</f>
        <v>0</v>
      </c>
      <c r="C302" s="1">
        <v>140</v>
      </c>
      <c r="D302" s="1">
        <v>2500</v>
      </c>
      <c r="E302" s="1" t="n">
        <f aca="false">2*D302</f>
        <v>5000</v>
      </c>
      <c r="F302" s="1" t="n">
        <f aca="false">ABS(B$160-E302)</f>
        <v>3226.14782608696</v>
      </c>
    </row>
    <row r="303" customFormat="false" ht="12.75" hidden="true" customHeight="false" outlineLevel="0" collapsed="false">
      <c r="B303" s="6" t="n">
        <f aca="false">IF(F303=MIN(F$162:F$362),1,0)</f>
        <v>0</v>
      </c>
      <c r="C303" s="1">
        <v>141</v>
      </c>
      <c r="D303" s="1">
        <v>2575</v>
      </c>
      <c r="E303" s="1" t="n">
        <f aca="false">2*D303</f>
        <v>5150</v>
      </c>
      <c r="F303" s="1" t="n">
        <f aca="false">ABS(B$160-E303)</f>
        <v>3376.14782608696</v>
      </c>
    </row>
    <row r="304" customFormat="false" ht="12.75" hidden="true" customHeight="false" outlineLevel="0" collapsed="false">
      <c r="B304" s="6" t="n">
        <f aca="false">IF(F304=MIN(F$162:F$362),1,0)</f>
        <v>0</v>
      </c>
      <c r="C304" s="1">
        <v>142</v>
      </c>
      <c r="D304" s="1">
        <v>2650</v>
      </c>
      <c r="E304" s="1" t="n">
        <f aca="false">2*D304</f>
        <v>5300</v>
      </c>
      <c r="F304" s="1" t="n">
        <f aca="false">ABS(B$160-E304)</f>
        <v>3526.14782608696</v>
      </c>
    </row>
    <row r="305" customFormat="false" ht="12.75" hidden="true" customHeight="false" outlineLevel="0" collapsed="false">
      <c r="B305" s="6" t="n">
        <f aca="false">IF(F305=MIN(F$162:F$362),1,0)</f>
        <v>0</v>
      </c>
      <c r="C305" s="1">
        <v>143</v>
      </c>
      <c r="D305" s="1">
        <v>2725</v>
      </c>
      <c r="E305" s="1" t="n">
        <f aca="false">2*D305</f>
        <v>5450</v>
      </c>
      <c r="F305" s="1" t="n">
        <f aca="false">ABS(B$160-E305)</f>
        <v>3676.14782608696</v>
      </c>
    </row>
    <row r="306" customFormat="false" ht="12.75" hidden="true" customHeight="false" outlineLevel="0" collapsed="false">
      <c r="B306" s="6" t="n">
        <f aca="false">IF(F306=MIN(F$162:F$362),1,0)</f>
        <v>0</v>
      </c>
      <c r="C306" s="1">
        <v>144</v>
      </c>
      <c r="D306" s="1">
        <v>2800</v>
      </c>
      <c r="E306" s="1" t="n">
        <f aca="false">2*D306</f>
        <v>5600</v>
      </c>
      <c r="F306" s="1" t="n">
        <f aca="false">ABS(B$160-E306)</f>
        <v>3826.14782608696</v>
      </c>
    </row>
    <row r="307" customFormat="false" ht="12.75" hidden="true" customHeight="false" outlineLevel="0" collapsed="false">
      <c r="B307" s="6" t="n">
        <f aca="false">IF(F307=MIN(F$162:F$362),1,0)</f>
        <v>0</v>
      </c>
      <c r="C307" s="1">
        <v>145</v>
      </c>
      <c r="D307" s="1">
        <v>2900</v>
      </c>
      <c r="E307" s="1" t="n">
        <f aca="false">2*D307</f>
        <v>5800</v>
      </c>
      <c r="F307" s="1" t="n">
        <f aca="false">ABS(B$160-E307)</f>
        <v>4026.14782608696</v>
      </c>
    </row>
    <row r="308" customFormat="false" ht="12.75" hidden="true" customHeight="false" outlineLevel="0" collapsed="false">
      <c r="B308" s="6" t="n">
        <f aca="false">IF(F308=MIN(F$162:F$362),1,0)</f>
        <v>0</v>
      </c>
      <c r="C308" s="1">
        <v>146</v>
      </c>
      <c r="D308" s="1">
        <v>3000</v>
      </c>
      <c r="E308" s="1" t="n">
        <f aca="false">2*D308</f>
        <v>6000</v>
      </c>
      <c r="F308" s="1" t="n">
        <f aca="false">ABS(B$160-E308)</f>
        <v>4226.14782608696</v>
      </c>
    </row>
    <row r="309" customFormat="false" ht="12.75" hidden="true" customHeight="false" outlineLevel="0" collapsed="false">
      <c r="B309" s="6" t="n">
        <f aca="false">IF(F309=MIN(F$162:F$362),1,0)</f>
        <v>0</v>
      </c>
      <c r="C309" s="1">
        <v>147</v>
      </c>
      <c r="D309" s="1">
        <v>3075</v>
      </c>
      <c r="E309" s="1" t="n">
        <f aca="false">2*D309</f>
        <v>6150</v>
      </c>
      <c r="F309" s="1" t="n">
        <f aca="false">ABS(B$160-E309)</f>
        <v>4376.14782608696</v>
      </c>
    </row>
    <row r="310" customFormat="false" ht="12.75" hidden="true" customHeight="false" outlineLevel="0" collapsed="false">
      <c r="B310" s="6" t="n">
        <f aca="false">IF(F310=MIN(F$162:F$362),1,0)</f>
        <v>0</v>
      </c>
      <c r="C310" s="1">
        <v>148</v>
      </c>
      <c r="D310" s="1">
        <v>3150</v>
      </c>
      <c r="E310" s="1" t="n">
        <f aca="false">2*D310</f>
        <v>6300</v>
      </c>
      <c r="F310" s="1" t="n">
        <f aca="false">ABS(B$160-E310)</f>
        <v>4526.14782608696</v>
      </c>
    </row>
    <row r="311" customFormat="false" ht="12.75" hidden="true" customHeight="false" outlineLevel="0" collapsed="false">
      <c r="B311" s="6" t="n">
        <f aca="false">IF(F311=MIN(F$162:F$362),1,0)</f>
        <v>0</v>
      </c>
      <c r="C311" s="1">
        <v>149</v>
      </c>
      <c r="D311" s="1">
        <v>3250</v>
      </c>
      <c r="E311" s="1" t="n">
        <f aca="false">2*D311</f>
        <v>6500</v>
      </c>
      <c r="F311" s="1" t="n">
        <f aca="false">ABS(B$160-E311)</f>
        <v>4726.14782608696</v>
      </c>
    </row>
    <row r="312" customFormat="false" ht="12.75" hidden="true" customHeight="false" outlineLevel="0" collapsed="false">
      <c r="B312" s="6" t="n">
        <f aca="false">IF(F312=MIN(F$162:F$362),1,0)</f>
        <v>0</v>
      </c>
      <c r="C312" s="1">
        <v>150</v>
      </c>
      <c r="D312" s="1">
        <v>3350</v>
      </c>
      <c r="E312" s="1" t="n">
        <f aca="false">2*D312</f>
        <v>6700</v>
      </c>
      <c r="F312" s="1" t="n">
        <f aca="false">ABS(B$160-E312)</f>
        <v>4926.14782608696</v>
      </c>
    </row>
    <row r="313" customFormat="false" ht="12.75" hidden="true" customHeight="false" outlineLevel="0" collapsed="false">
      <c r="B313" s="6" t="n">
        <f aca="false">IF(F313=MIN(F$162:F$362),1,0)</f>
        <v>0</v>
      </c>
      <c r="C313" s="1">
        <v>151</v>
      </c>
      <c r="D313" s="1">
        <v>3450</v>
      </c>
      <c r="E313" s="1" t="n">
        <f aca="false">2*D313</f>
        <v>6900</v>
      </c>
      <c r="F313" s="1" t="n">
        <f aca="false">ABS(B$160-E313)</f>
        <v>5126.14782608696</v>
      </c>
    </row>
    <row r="314" customFormat="false" ht="12.75" hidden="true" customHeight="false" outlineLevel="0" collapsed="false">
      <c r="B314" s="6" t="n">
        <f aca="false">IF(F314=MIN(F$162:F$362),1,0)</f>
        <v>0</v>
      </c>
      <c r="C314" s="1">
        <v>152</v>
      </c>
      <c r="D314" s="1">
        <v>3550</v>
      </c>
      <c r="E314" s="1" t="n">
        <f aca="false">2*D314</f>
        <v>7100</v>
      </c>
      <c r="F314" s="1" t="n">
        <f aca="false">ABS(B$160-E314)</f>
        <v>5326.14782608696</v>
      </c>
    </row>
    <row r="315" customFormat="false" ht="12.75" hidden="true" customHeight="false" outlineLevel="0" collapsed="false">
      <c r="B315" s="6" t="n">
        <f aca="false">IF(F315=MIN(F$162:F$362),1,0)</f>
        <v>0</v>
      </c>
      <c r="C315" s="1">
        <v>153</v>
      </c>
      <c r="D315" s="1">
        <v>3650</v>
      </c>
      <c r="E315" s="1" t="n">
        <f aca="false">2*D315</f>
        <v>7300</v>
      </c>
      <c r="F315" s="1" t="n">
        <f aca="false">ABS(B$160-E315)</f>
        <v>5526.14782608696</v>
      </c>
    </row>
    <row r="316" customFormat="false" ht="12.75" hidden="true" customHeight="false" outlineLevel="0" collapsed="false">
      <c r="B316" s="6" t="n">
        <f aca="false">IF(F316=MIN(F$162:F$362),1,0)</f>
        <v>0</v>
      </c>
      <c r="C316" s="1">
        <v>154</v>
      </c>
      <c r="D316" s="1">
        <v>3750</v>
      </c>
      <c r="E316" s="1" t="n">
        <f aca="false">2*D316</f>
        <v>7500</v>
      </c>
      <c r="F316" s="1" t="n">
        <f aca="false">ABS(B$160-E316)</f>
        <v>5726.14782608696</v>
      </c>
    </row>
    <row r="317" customFormat="false" ht="12.75" hidden="true" customHeight="false" outlineLevel="0" collapsed="false">
      <c r="B317" s="6" t="n">
        <f aca="false">IF(F317=MIN(F$162:F$362),1,0)</f>
        <v>0</v>
      </c>
      <c r="C317" s="1">
        <v>155</v>
      </c>
      <c r="D317" s="1">
        <v>3875</v>
      </c>
      <c r="E317" s="1" t="n">
        <f aca="false">2*D317</f>
        <v>7750</v>
      </c>
      <c r="F317" s="1" t="n">
        <f aca="false">ABS(B$160-E317)</f>
        <v>5976.14782608696</v>
      </c>
    </row>
    <row r="318" customFormat="false" ht="12.75" hidden="true" customHeight="false" outlineLevel="0" collapsed="false">
      <c r="B318" s="6" t="n">
        <f aca="false">IF(F318=MIN(F$162:F$362),1,0)</f>
        <v>0</v>
      </c>
      <c r="C318" s="1">
        <v>156</v>
      </c>
      <c r="D318" s="1">
        <v>4000</v>
      </c>
      <c r="E318" s="1" t="n">
        <f aca="false">2*D318</f>
        <v>8000</v>
      </c>
      <c r="F318" s="1" t="n">
        <f aca="false">ABS(B$160-E318)</f>
        <v>6226.14782608696</v>
      </c>
    </row>
    <row r="319" customFormat="false" ht="12.75" hidden="true" customHeight="false" outlineLevel="0" collapsed="false">
      <c r="B319" s="6" t="n">
        <f aca="false">IF(F319=MIN(F$162:F$362),1,0)</f>
        <v>0</v>
      </c>
      <c r="C319" s="1">
        <v>157</v>
      </c>
      <c r="D319" s="1">
        <v>4125</v>
      </c>
      <c r="E319" s="1" t="n">
        <f aca="false">2*D319</f>
        <v>8250</v>
      </c>
      <c r="F319" s="1" t="n">
        <f aca="false">ABS(B$160-E319)</f>
        <v>6476.14782608696</v>
      </c>
    </row>
    <row r="320" customFormat="false" ht="12.75" hidden="true" customHeight="false" outlineLevel="0" collapsed="false">
      <c r="B320" s="6" t="n">
        <f aca="false">IF(F320=MIN(F$162:F$362),1,0)</f>
        <v>0</v>
      </c>
      <c r="C320" s="1">
        <v>158</v>
      </c>
      <c r="D320" s="1">
        <v>4250</v>
      </c>
      <c r="E320" s="1" t="n">
        <f aca="false">2*D320</f>
        <v>8500</v>
      </c>
      <c r="F320" s="1" t="n">
        <f aca="false">ABS(B$160-E320)</f>
        <v>6726.14782608696</v>
      </c>
    </row>
    <row r="321" customFormat="false" ht="12.75" hidden="true" customHeight="false" outlineLevel="0" collapsed="false">
      <c r="B321" s="6" t="n">
        <f aca="false">IF(F321=MIN(F$162:F$362),1,0)</f>
        <v>0</v>
      </c>
      <c r="C321" s="1">
        <v>159</v>
      </c>
      <c r="D321" s="1">
        <v>4375</v>
      </c>
      <c r="E321" s="1" t="n">
        <f aca="false">2*D321</f>
        <v>8750</v>
      </c>
      <c r="F321" s="1" t="n">
        <f aca="false">ABS(B$160-E321)</f>
        <v>6976.14782608696</v>
      </c>
    </row>
    <row r="322" customFormat="false" ht="12.75" hidden="true" customHeight="false" outlineLevel="0" collapsed="false">
      <c r="B322" s="6" t="n">
        <f aca="false">IF(F322=MIN(F$162:F$362),1,0)</f>
        <v>0</v>
      </c>
      <c r="C322" s="1">
        <v>160</v>
      </c>
      <c r="D322" s="1">
        <v>4500</v>
      </c>
      <c r="E322" s="1" t="n">
        <f aca="false">2*D322</f>
        <v>9000</v>
      </c>
      <c r="F322" s="1" t="n">
        <f aca="false">ABS(B$160-E322)</f>
        <v>7226.14782608696</v>
      </c>
    </row>
    <row r="323" customFormat="false" ht="12.75" hidden="true" customHeight="false" outlineLevel="0" collapsed="false">
      <c r="B323" s="6" t="n">
        <f aca="false">IF(F323=MIN(F$162:F$362),1,0)</f>
        <v>0</v>
      </c>
      <c r="C323" s="1">
        <v>161</v>
      </c>
      <c r="D323" s="1">
        <v>4625</v>
      </c>
      <c r="E323" s="1" t="n">
        <f aca="false">2*D323</f>
        <v>9250</v>
      </c>
      <c r="F323" s="1" t="n">
        <f aca="false">ABS(B$160-E323)</f>
        <v>7476.14782608696</v>
      </c>
    </row>
    <row r="324" customFormat="false" ht="12.75" hidden="true" customHeight="false" outlineLevel="0" collapsed="false">
      <c r="B324" s="6" t="n">
        <f aca="false">IF(F324=MIN(F$162:F$362),1,0)</f>
        <v>0</v>
      </c>
      <c r="C324" s="1">
        <v>162</v>
      </c>
      <c r="D324" s="1">
        <v>4750</v>
      </c>
      <c r="E324" s="1" t="n">
        <f aca="false">2*D324</f>
        <v>9500</v>
      </c>
      <c r="F324" s="1" t="n">
        <f aca="false">ABS(B$160-E324)</f>
        <v>7726.14782608696</v>
      </c>
    </row>
    <row r="325" customFormat="false" ht="12.75" hidden="true" customHeight="false" outlineLevel="0" collapsed="false">
      <c r="B325" s="6" t="n">
        <f aca="false">IF(F325=MIN(F$162:F$362),1,0)</f>
        <v>0</v>
      </c>
      <c r="C325" s="1">
        <v>163</v>
      </c>
      <c r="D325" s="1">
        <v>4875</v>
      </c>
      <c r="E325" s="1" t="n">
        <f aca="false">2*D325</f>
        <v>9750</v>
      </c>
      <c r="F325" s="1" t="n">
        <f aca="false">ABS(B$160-E325)</f>
        <v>7976.14782608696</v>
      </c>
    </row>
    <row r="326" customFormat="false" ht="12.75" hidden="true" customHeight="false" outlineLevel="0" collapsed="false">
      <c r="B326" s="6" t="n">
        <f aca="false">IF(F326=MIN(F$162:F$362),1,0)</f>
        <v>0</v>
      </c>
      <c r="C326" s="1">
        <v>164</v>
      </c>
      <c r="D326" s="1">
        <v>5000</v>
      </c>
      <c r="E326" s="1" t="n">
        <f aca="false">2*D326</f>
        <v>10000</v>
      </c>
      <c r="F326" s="1" t="n">
        <f aca="false">ABS(B$160-E326)</f>
        <v>8226.14782608696</v>
      </c>
    </row>
    <row r="327" customFormat="false" ht="12.75" hidden="true" customHeight="false" outlineLevel="0" collapsed="false">
      <c r="B327" s="6" t="n">
        <f aca="false">IF(F327=MIN(F$162:F$362),1,0)</f>
        <v>0</v>
      </c>
      <c r="C327" s="1">
        <v>165</v>
      </c>
      <c r="D327" s="1">
        <v>5150</v>
      </c>
      <c r="E327" s="1" t="n">
        <f aca="false">2*D327</f>
        <v>10300</v>
      </c>
      <c r="F327" s="1" t="n">
        <f aca="false">ABS(B$160-E327)</f>
        <v>8526.14782608696</v>
      </c>
    </row>
    <row r="328" customFormat="false" ht="12.75" hidden="true" customHeight="false" outlineLevel="0" collapsed="false">
      <c r="B328" s="6" t="n">
        <f aca="false">IF(F328=MIN(F$162:F$362),1,0)</f>
        <v>0</v>
      </c>
      <c r="C328" s="1">
        <v>166</v>
      </c>
      <c r="D328" s="1">
        <v>5300</v>
      </c>
      <c r="E328" s="1" t="n">
        <f aca="false">2*D328</f>
        <v>10600</v>
      </c>
      <c r="F328" s="1" t="n">
        <f aca="false">ABS(B$160-E328)</f>
        <v>8826.14782608696</v>
      </c>
    </row>
    <row r="329" customFormat="false" ht="12.75" hidden="true" customHeight="false" outlineLevel="0" collapsed="false">
      <c r="B329" s="6" t="n">
        <f aca="false">IF(F329=MIN(F$162:F$362),1,0)</f>
        <v>0</v>
      </c>
      <c r="C329" s="1">
        <v>167</v>
      </c>
      <c r="D329" s="1">
        <v>5450</v>
      </c>
      <c r="E329" s="1" t="n">
        <f aca="false">2*D329</f>
        <v>10900</v>
      </c>
      <c r="F329" s="1" t="n">
        <f aca="false">ABS(B$160-E329)</f>
        <v>9126.14782608696</v>
      </c>
    </row>
    <row r="330" customFormat="false" ht="12.75" hidden="true" customHeight="false" outlineLevel="0" collapsed="false">
      <c r="B330" s="6" t="n">
        <f aca="false">IF(F330=MIN(F$162:F$362),1,0)</f>
        <v>0</v>
      </c>
      <c r="C330" s="1">
        <v>168</v>
      </c>
      <c r="D330" s="1">
        <v>5600</v>
      </c>
      <c r="E330" s="1" t="n">
        <f aca="false">2*D330</f>
        <v>11200</v>
      </c>
      <c r="F330" s="1" t="n">
        <f aca="false">ABS(B$160-E330)</f>
        <v>9426.14782608696</v>
      </c>
    </row>
    <row r="331" customFormat="false" ht="12.75" hidden="true" customHeight="false" outlineLevel="0" collapsed="false">
      <c r="B331" s="6" t="n">
        <f aca="false">IF(F331=MIN(F$162:F$362),1,0)</f>
        <v>0</v>
      </c>
      <c r="C331" s="1">
        <v>169</v>
      </c>
      <c r="D331" s="1">
        <v>5800</v>
      </c>
      <c r="E331" s="1" t="n">
        <f aca="false">2*D331</f>
        <v>11600</v>
      </c>
      <c r="F331" s="1" t="n">
        <f aca="false">ABS(B$160-E331)</f>
        <v>9826.14782608696</v>
      </c>
    </row>
    <row r="332" customFormat="false" ht="12.75" hidden="true" customHeight="false" outlineLevel="0" collapsed="false">
      <c r="B332" s="6" t="n">
        <f aca="false">IF(F332=MIN(F$162:F$362),1,0)</f>
        <v>0</v>
      </c>
      <c r="C332" s="1">
        <v>170</v>
      </c>
      <c r="D332" s="1">
        <v>6000</v>
      </c>
      <c r="E332" s="1" t="n">
        <f aca="false">2*D332</f>
        <v>12000</v>
      </c>
      <c r="F332" s="1" t="n">
        <f aca="false">ABS(B$160-E332)</f>
        <v>10226.147826087</v>
      </c>
    </row>
    <row r="333" customFormat="false" ht="12.75" hidden="true" customHeight="false" outlineLevel="0" collapsed="false">
      <c r="B333" s="6" t="n">
        <f aca="false">IF(F333=MIN(F$162:F$362),1,0)</f>
        <v>0</v>
      </c>
      <c r="C333" s="1">
        <v>171</v>
      </c>
      <c r="D333" s="1">
        <v>6150</v>
      </c>
      <c r="E333" s="1" t="n">
        <f aca="false">2*D333</f>
        <v>12300</v>
      </c>
      <c r="F333" s="1" t="n">
        <f aca="false">ABS(B$160-E333)</f>
        <v>10526.147826087</v>
      </c>
    </row>
    <row r="334" customFormat="false" ht="12.75" hidden="true" customHeight="false" outlineLevel="0" collapsed="false">
      <c r="B334" s="6" t="n">
        <f aca="false">IF(F334=MIN(F$162:F$362),1,0)</f>
        <v>0</v>
      </c>
      <c r="C334" s="1">
        <v>172</v>
      </c>
      <c r="D334" s="1">
        <v>6300</v>
      </c>
      <c r="E334" s="1" t="n">
        <f aca="false">2*D334</f>
        <v>12600</v>
      </c>
      <c r="F334" s="1" t="n">
        <f aca="false">ABS(B$160-E334)</f>
        <v>10826.147826087</v>
      </c>
    </row>
    <row r="335" customFormat="false" ht="12.75" hidden="true" customHeight="false" outlineLevel="0" collapsed="false">
      <c r="B335" s="6" t="n">
        <f aca="false">IF(F335=MIN(F$162:F$362),1,0)</f>
        <v>0</v>
      </c>
      <c r="C335" s="1">
        <v>173</v>
      </c>
      <c r="D335" s="1">
        <v>6500</v>
      </c>
      <c r="E335" s="1" t="n">
        <f aca="false">2*D335</f>
        <v>13000</v>
      </c>
      <c r="F335" s="1" t="n">
        <f aca="false">ABS(B$160-E335)</f>
        <v>11226.147826087</v>
      </c>
    </row>
    <row r="336" customFormat="false" ht="12.75" hidden="true" customHeight="false" outlineLevel="0" collapsed="false">
      <c r="B336" s="6" t="n">
        <f aca="false">IF(F336=MIN(F$162:F$362),1,0)</f>
        <v>0</v>
      </c>
      <c r="C336" s="1">
        <v>174</v>
      </c>
      <c r="D336" s="1">
        <v>6700</v>
      </c>
      <c r="E336" s="1" t="n">
        <f aca="false">2*D336</f>
        <v>13400</v>
      </c>
      <c r="F336" s="1" t="n">
        <f aca="false">ABS(B$160-E336)</f>
        <v>11626.147826087</v>
      </c>
    </row>
    <row r="337" customFormat="false" ht="12.75" hidden="true" customHeight="false" outlineLevel="0" collapsed="false">
      <c r="B337" s="6" t="n">
        <f aca="false">IF(F337=MIN(F$162:F$362),1,0)</f>
        <v>0</v>
      </c>
      <c r="C337" s="1">
        <v>175</v>
      </c>
      <c r="D337" s="1">
        <v>6900</v>
      </c>
      <c r="E337" s="1" t="n">
        <f aca="false">2*D337</f>
        <v>13800</v>
      </c>
      <c r="F337" s="1" t="n">
        <f aca="false">ABS(B$160-E337)</f>
        <v>12026.147826087</v>
      </c>
    </row>
    <row r="338" customFormat="false" ht="12.75" hidden="true" customHeight="false" outlineLevel="0" collapsed="false">
      <c r="B338" s="6" t="n">
        <f aca="false">IF(F338=MIN(F$162:F$362),1,0)</f>
        <v>0</v>
      </c>
      <c r="C338" s="1">
        <v>176</v>
      </c>
      <c r="D338" s="1">
        <v>7100</v>
      </c>
      <c r="E338" s="1" t="n">
        <f aca="false">2*D338</f>
        <v>14200</v>
      </c>
      <c r="F338" s="1" t="n">
        <f aca="false">ABS(B$160-E338)</f>
        <v>12426.147826087</v>
      </c>
    </row>
    <row r="339" customFormat="false" ht="12.75" hidden="true" customHeight="false" outlineLevel="0" collapsed="false">
      <c r="B339" s="6" t="n">
        <f aca="false">IF(F339=MIN(F$162:F$362),1,0)</f>
        <v>0</v>
      </c>
      <c r="C339" s="1">
        <v>177</v>
      </c>
      <c r="D339" s="1">
        <v>7300</v>
      </c>
      <c r="E339" s="1" t="n">
        <f aca="false">2*D339</f>
        <v>14600</v>
      </c>
      <c r="F339" s="1" t="n">
        <f aca="false">ABS(B$160-E339)</f>
        <v>12826.147826087</v>
      </c>
    </row>
    <row r="340" customFormat="false" ht="12.75" hidden="true" customHeight="false" outlineLevel="0" collapsed="false">
      <c r="B340" s="6" t="n">
        <f aca="false">IF(F340=MIN(F$162:F$362),1,0)</f>
        <v>0</v>
      </c>
      <c r="C340" s="1">
        <v>178</v>
      </c>
      <c r="D340" s="1">
        <v>7500</v>
      </c>
      <c r="E340" s="1" t="n">
        <f aca="false">2*D340</f>
        <v>15000</v>
      </c>
      <c r="F340" s="1" t="n">
        <f aca="false">ABS(B$160-E340)</f>
        <v>13226.147826087</v>
      </c>
    </row>
    <row r="341" customFormat="false" ht="12.75" hidden="true" customHeight="false" outlineLevel="0" collapsed="false">
      <c r="B341" s="6" t="n">
        <f aca="false">IF(F341=MIN(F$162:F$362),1,0)</f>
        <v>0</v>
      </c>
      <c r="C341" s="1">
        <v>179</v>
      </c>
      <c r="D341" s="1">
        <v>7750</v>
      </c>
      <c r="E341" s="1" t="n">
        <f aca="false">2*D341</f>
        <v>15500</v>
      </c>
      <c r="F341" s="1" t="n">
        <f aca="false">ABS(B$160-E341)</f>
        <v>13726.147826087</v>
      </c>
    </row>
    <row r="342" customFormat="false" ht="12.75" hidden="true" customHeight="false" outlineLevel="0" collapsed="false">
      <c r="B342" s="6" t="n">
        <f aca="false">IF(F342=MIN(F$162:F$362),1,0)</f>
        <v>0</v>
      </c>
      <c r="C342" s="1">
        <v>180</v>
      </c>
      <c r="D342" s="1">
        <v>8000</v>
      </c>
      <c r="E342" s="1" t="n">
        <f aca="false">2*D342</f>
        <v>16000</v>
      </c>
      <c r="F342" s="1" t="n">
        <f aca="false">ABS(B$160-E342)</f>
        <v>14226.147826087</v>
      </c>
    </row>
    <row r="343" customFormat="false" ht="12.75" hidden="true" customHeight="false" outlineLevel="0" collapsed="false">
      <c r="B343" s="6" t="n">
        <f aca="false">IF(F343=MIN(F$162:F$362),1,0)</f>
        <v>0</v>
      </c>
      <c r="C343" s="1">
        <v>181</v>
      </c>
      <c r="D343" s="1">
        <v>8250</v>
      </c>
      <c r="E343" s="1" t="n">
        <f aca="false">2*D343</f>
        <v>16500</v>
      </c>
      <c r="F343" s="1" t="n">
        <f aca="false">ABS(B$160-E343)</f>
        <v>14726.147826087</v>
      </c>
    </row>
    <row r="344" customFormat="false" ht="12.75" hidden="true" customHeight="false" outlineLevel="0" collapsed="false">
      <c r="B344" s="6" t="n">
        <f aca="false">IF(F344=MIN(F$162:F$362),1,0)</f>
        <v>0</v>
      </c>
      <c r="C344" s="1">
        <v>182</v>
      </c>
      <c r="D344" s="1">
        <v>8500</v>
      </c>
      <c r="E344" s="1" t="n">
        <f aca="false">2*D344</f>
        <v>17000</v>
      </c>
      <c r="F344" s="1" t="n">
        <f aca="false">ABS(B$160-E344)</f>
        <v>15226.147826087</v>
      </c>
    </row>
    <row r="345" customFormat="false" ht="12.75" hidden="true" customHeight="false" outlineLevel="0" collapsed="false">
      <c r="B345" s="6" t="n">
        <f aca="false">IF(F345=MIN(F$162:F$362),1,0)</f>
        <v>0</v>
      </c>
      <c r="C345" s="1">
        <v>183</v>
      </c>
      <c r="D345" s="1">
        <v>8750</v>
      </c>
      <c r="E345" s="1" t="n">
        <f aca="false">2*D345</f>
        <v>17500</v>
      </c>
      <c r="F345" s="1" t="n">
        <f aca="false">ABS(B$160-E345)</f>
        <v>15726.147826087</v>
      </c>
    </row>
    <row r="346" customFormat="false" ht="12.75" hidden="true" customHeight="false" outlineLevel="0" collapsed="false">
      <c r="B346" s="6" t="n">
        <f aca="false">IF(F346=MIN(F$162:F$362),1,0)</f>
        <v>0</v>
      </c>
      <c r="C346" s="1">
        <v>184</v>
      </c>
      <c r="D346" s="1">
        <v>9000</v>
      </c>
      <c r="E346" s="1" t="n">
        <f aca="false">2*D346</f>
        <v>18000</v>
      </c>
      <c r="F346" s="1" t="n">
        <f aca="false">ABS(B$160-E346)</f>
        <v>16226.147826087</v>
      </c>
    </row>
    <row r="347" customFormat="false" ht="12.75" hidden="true" customHeight="false" outlineLevel="0" collapsed="false">
      <c r="B347" s="6" t="n">
        <f aca="false">IF(F347=MIN(F$162:F$362),1,0)</f>
        <v>0</v>
      </c>
      <c r="C347" s="1">
        <v>185</v>
      </c>
      <c r="D347" s="1">
        <v>9250</v>
      </c>
      <c r="E347" s="1" t="n">
        <f aca="false">2*D347</f>
        <v>18500</v>
      </c>
      <c r="F347" s="1" t="n">
        <f aca="false">ABS(B$160-E347)</f>
        <v>16726.147826087</v>
      </c>
    </row>
    <row r="348" customFormat="false" ht="12.75" hidden="true" customHeight="false" outlineLevel="0" collapsed="false">
      <c r="B348" s="6" t="n">
        <f aca="false">IF(F348=MIN(F$162:F$362),1,0)</f>
        <v>0</v>
      </c>
      <c r="C348" s="1">
        <v>186</v>
      </c>
      <c r="D348" s="1">
        <v>9500</v>
      </c>
      <c r="E348" s="1" t="n">
        <f aca="false">2*D348</f>
        <v>19000</v>
      </c>
      <c r="F348" s="1" t="n">
        <f aca="false">ABS(B$160-E348)</f>
        <v>17226.147826087</v>
      </c>
    </row>
    <row r="349" customFormat="false" ht="12.75" hidden="true" customHeight="false" outlineLevel="0" collapsed="false">
      <c r="B349" s="6" t="n">
        <f aca="false">IF(F349=MIN(F$162:F$362),1,0)</f>
        <v>0</v>
      </c>
      <c r="C349" s="1">
        <v>187</v>
      </c>
      <c r="D349" s="1">
        <v>9750</v>
      </c>
      <c r="E349" s="1" t="n">
        <f aca="false">2*D349</f>
        <v>19500</v>
      </c>
      <c r="F349" s="1" t="n">
        <f aca="false">ABS(B$160-E349)</f>
        <v>17726.147826087</v>
      </c>
    </row>
    <row r="350" customFormat="false" ht="12.75" hidden="true" customHeight="false" outlineLevel="0" collapsed="false">
      <c r="B350" s="6" t="n">
        <f aca="false">IF(F350=MIN(F$162:F$362),1,0)</f>
        <v>0</v>
      </c>
      <c r="C350" s="1">
        <v>188</v>
      </c>
      <c r="D350" s="1">
        <v>10000</v>
      </c>
      <c r="E350" s="1" t="n">
        <f aca="false">2*D350</f>
        <v>20000</v>
      </c>
      <c r="F350" s="1" t="n">
        <f aca="false">ABS(B$160-E350)</f>
        <v>18226.147826087</v>
      </c>
    </row>
    <row r="351" customFormat="false" ht="12.75" hidden="true" customHeight="false" outlineLevel="0" collapsed="false">
      <c r="B351" s="6" t="n">
        <f aca="false">IF(F351=MIN(F$162:F$362),1,0)</f>
        <v>0</v>
      </c>
      <c r="C351" s="1">
        <v>189</v>
      </c>
      <c r="D351" s="1">
        <v>10300</v>
      </c>
      <c r="E351" s="1" t="n">
        <f aca="false">2*D351</f>
        <v>20600</v>
      </c>
      <c r="F351" s="1" t="n">
        <f aca="false">ABS(B$160-E351)</f>
        <v>18826.147826087</v>
      </c>
    </row>
    <row r="352" customFormat="false" ht="12.75" hidden="true" customHeight="false" outlineLevel="0" collapsed="false">
      <c r="B352" s="6" t="n">
        <f aca="false">IF(F352=MIN(F$162:F$362),1,0)</f>
        <v>0</v>
      </c>
      <c r="C352" s="1">
        <v>190</v>
      </c>
      <c r="D352" s="1">
        <v>10600</v>
      </c>
      <c r="E352" s="1" t="n">
        <f aca="false">2*D352</f>
        <v>21200</v>
      </c>
      <c r="F352" s="1" t="n">
        <f aca="false">ABS(B$160-E352)</f>
        <v>19426.147826087</v>
      </c>
    </row>
    <row r="353" customFormat="false" ht="12.75" hidden="true" customHeight="false" outlineLevel="0" collapsed="false">
      <c r="B353" s="6" t="n">
        <f aca="false">IF(F353=MIN(F$162:F$362),1,0)</f>
        <v>0</v>
      </c>
      <c r="C353" s="1">
        <v>191</v>
      </c>
      <c r="D353" s="1">
        <v>10900</v>
      </c>
      <c r="E353" s="1" t="n">
        <f aca="false">2*D353</f>
        <v>21800</v>
      </c>
      <c r="F353" s="1" t="n">
        <f aca="false">ABS(B$160-E353)</f>
        <v>20026.147826087</v>
      </c>
    </row>
    <row r="354" customFormat="false" ht="12.75" hidden="true" customHeight="false" outlineLevel="0" collapsed="false">
      <c r="B354" s="6" t="n">
        <f aca="false">IF(F354=MIN(F$162:F$362),1,0)</f>
        <v>0</v>
      </c>
      <c r="C354" s="1">
        <v>192</v>
      </c>
      <c r="D354" s="1">
        <v>11200</v>
      </c>
      <c r="E354" s="1" t="n">
        <f aca="false">2*D354</f>
        <v>22400</v>
      </c>
      <c r="F354" s="1" t="n">
        <f aca="false">ABS(B$160-E354)</f>
        <v>20626.147826087</v>
      </c>
    </row>
    <row r="355" customFormat="false" ht="12.75" hidden="true" customHeight="false" outlineLevel="0" collapsed="false">
      <c r="B355" s="6" t="n">
        <f aca="false">IF(F355=MIN(F$162:F$362),1,0)</f>
        <v>0</v>
      </c>
      <c r="C355" s="1">
        <v>193</v>
      </c>
      <c r="D355" s="1">
        <v>11500</v>
      </c>
      <c r="E355" s="1" t="n">
        <f aca="false">2*D355</f>
        <v>23000</v>
      </c>
      <c r="F355" s="1" t="n">
        <f aca="false">ABS(B$160-E355)</f>
        <v>21226.147826087</v>
      </c>
    </row>
    <row r="356" customFormat="false" ht="12.75" hidden="true" customHeight="false" outlineLevel="0" collapsed="false">
      <c r="B356" s="6" t="n">
        <f aca="false">IF(F356=MIN(F$162:F$362),1,0)</f>
        <v>0</v>
      </c>
      <c r="C356" s="1">
        <v>194</v>
      </c>
      <c r="D356" s="1">
        <v>11800</v>
      </c>
      <c r="E356" s="1" t="n">
        <f aca="false">2*D356</f>
        <v>23600</v>
      </c>
      <c r="F356" s="1" t="n">
        <f aca="false">ABS(B$160-E356)</f>
        <v>21826.147826087</v>
      </c>
    </row>
    <row r="357" customFormat="false" ht="12.75" hidden="true" customHeight="false" outlineLevel="0" collapsed="false">
      <c r="B357" s="6" t="n">
        <f aca="false">IF(F357=MIN(F$162:F$362),1,0)</f>
        <v>0</v>
      </c>
      <c r="C357" s="1">
        <v>195</v>
      </c>
      <c r="D357" s="1">
        <v>12150</v>
      </c>
      <c r="E357" s="1" t="n">
        <f aca="false">2*D357</f>
        <v>24300</v>
      </c>
      <c r="F357" s="1" t="n">
        <f aca="false">ABS(B$160-E357)</f>
        <v>22526.147826087</v>
      </c>
    </row>
    <row r="358" customFormat="false" ht="12.75" hidden="true" customHeight="false" outlineLevel="0" collapsed="false">
      <c r="B358" s="6" t="n">
        <f aca="false">IF(F358=MIN(F$162:F$362),1,0)</f>
        <v>0</v>
      </c>
      <c r="C358" s="1">
        <v>196</v>
      </c>
      <c r="D358" s="1">
        <v>12500</v>
      </c>
      <c r="E358" s="1" t="n">
        <f aca="false">2*D358</f>
        <v>25000</v>
      </c>
      <c r="F358" s="1" t="n">
        <f aca="false">ABS(B$160-E358)</f>
        <v>23226.147826087</v>
      </c>
    </row>
    <row r="359" customFormat="false" ht="12.75" hidden="true" customHeight="false" outlineLevel="0" collapsed="false">
      <c r="B359" s="6" t="n">
        <f aca="false">IF(F359=MIN(F$162:F$362),1,0)</f>
        <v>0</v>
      </c>
      <c r="C359" s="1">
        <v>197</v>
      </c>
      <c r="D359" s="1">
        <v>12850</v>
      </c>
      <c r="E359" s="1" t="n">
        <f aca="false">2*D359</f>
        <v>25700</v>
      </c>
      <c r="F359" s="1" t="n">
        <f aca="false">ABS(B$160-E359)</f>
        <v>23926.147826087</v>
      </c>
    </row>
    <row r="360" customFormat="false" ht="12.75" hidden="true" customHeight="false" outlineLevel="0" collapsed="false">
      <c r="B360" s="6" t="n">
        <f aca="false">IF(F360=MIN(F$162:F$362),1,0)</f>
        <v>0</v>
      </c>
      <c r="C360" s="1">
        <v>198</v>
      </c>
      <c r="D360" s="1">
        <v>13200</v>
      </c>
      <c r="E360" s="1" t="n">
        <f aca="false">2*D360</f>
        <v>26400</v>
      </c>
      <c r="F360" s="1" t="n">
        <f aca="false">ABS(B$160-E360)</f>
        <v>24626.147826087</v>
      </c>
    </row>
    <row r="361" customFormat="false" ht="12.75" hidden="true" customHeight="false" outlineLevel="0" collapsed="false">
      <c r="B361" s="6" t="n">
        <f aca="false">IF(F361=MIN(F$162:F$362),1,0)</f>
        <v>0</v>
      </c>
      <c r="C361" s="1">
        <v>199</v>
      </c>
      <c r="D361" s="1">
        <v>13600</v>
      </c>
      <c r="E361" s="1" t="n">
        <f aca="false">2*D361</f>
        <v>27200</v>
      </c>
      <c r="F361" s="1" t="n">
        <f aca="false">ABS(B$160-E361)</f>
        <v>25426.147826087</v>
      </c>
    </row>
    <row r="362" customFormat="false" ht="12.75" hidden="true" customHeight="false" outlineLevel="0" collapsed="false">
      <c r="B362" s="6" t="n">
        <f aca="false">IF(F362=MIN(F$162:F$362),1,0)</f>
        <v>0</v>
      </c>
      <c r="C362" s="1">
        <v>200</v>
      </c>
      <c r="D362" s="1">
        <v>14000</v>
      </c>
      <c r="E362" s="1" t="n">
        <f aca="false">2*D362</f>
        <v>28000</v>
      </c>
      <c r="F362" s="1" t="n">
        <f aca="false">ABS(B$160-E362)</f>
        <v>26226.147826087</v>
      </c>
    </row>
  </sheetData>
  <sheetProtection algorithmName="SHA-512" hashValue="QhF1O/QEEVKm3Olic326NBrH58Pv1Qfc1Xkj04ARA2kU/lv25cp1kfEDUPS+3XxREoniP7blSzmyDT/foZgrtA==" saltValue="H5fh6aQjJwvwnmb4SG8OMw==" spinCount="100000" sheet="true" objects="true" scenarios="true"/>
  <mergeCells count="33">
    <mergeCell ref="A1:H1"/>
    <mergeCell ref="C5:D5"/>
    <mergeCell ref="C6:D6"/>
    <mergeCell ref="C7:D7"/>
    <mergeCell ref="C8:D8"/>
    <mergeCell ref="C9:D9"/>
    <mergeCell ref="C10:D10"/>
    <mergeCell ref="C11:D11"/>
    <mergeCell ref="C12:D12"/>
    <mergeCell ref="B14:D14"/>
    <mergeCell ref="B20:F20"/>
    <mergeCell ref="C28:F28"/>
    <mergeCell ref="C37:E37"/>
    <mergeCell ref="B43:E43"/>
    <mergeCell ref="F43:G43"/>
    <mergeCell ref="B45:B46"/>
    <mergeCell ref="E45:E46"/>
    <mergeCell ref="B47:B49"/>
    <mergeCell ref="E47:E49"/>
    <mergeCell ref="B52:D52"/>
    <mergeCell ref="B65:D65"/>
    <mergeCell ref="B67:C67"/>
    <mergeCell ref="B68:C68"/>
    <mergeCell ref="B69:C69"/>
    <mergeCell ref="B73:E73"/>
    <mergeCell ref="B75:C76"/>
    <mergeCell ref="B110:D110"/>
    <mergeCell ref="B114:E114"/>
    <mergeCell ref="B124:E124"/>
    <mergeCell ref="B134:E134"/>
    <mergeCell ref="B145:E145"/>
    <mergeCell ref="B146:D146"/>
    <mergeCell ref="B147:D147"/>
  </mergeCells>
  <conditionalFormatting sqref="B112:D112">
    <cfRule type="expression" priority="2" aboveAverage="0" equalAverage="0" bottom="0" percent="0" rank="0" text="" dxfId="0">
      <formula>$C112&gt;=$D112</formula>
    </cfRule>
    <cfRule type="expression" priority="3" aboveAverage="0" equalAverage="0" bottom="0" percent="0" rank="0" text="" dxfId="1">
      <formula>$C112&lt;$D112</formula>
    </cfRule>
  </conditionalFormatting>
  <conditionalFormatting sqref="C130:E130 C140:E140">
    <cfRule type="expression" priority="4" aboveAverage="0" equalAverage="0" bottom="0" percent="0" rank="0" text="" dxfId="2">
      <formula>OR(ISBLANK($D$66),$D$66=0)</formula>
    </cfRule>
    <cfRule type="cellIs" priority="5" operator="lessThanOrEqual" aboveAverage="0" equalAverage="0" bottom="0" percent="0" rank="0" text="" dxfId="3">
      <formula>C131+1</formula>
    </cfRule>
    <cfRule type="cellIs" priority="6" operator="greaterThan" aboveAverage="0" equalAverage="0" bottom="0" percent="0" rank="0" text="" dxfId="4">
      <formula>C131+1</formula>
    </cfRule>
  </conditionalFormatting>
  <conditionalFormatting sqref="E84:E108 E74:E78 B124:E125 B143:B144 D143:E144 B127:E135 C126:E126 B137:E142 C136:E136">
    <cfRule type="expression" priority="7" aboveAverage="0" equalAverage="0" bottom="0" percent="0" rank="0" text="" dxfId="5">
      <formula>OR(ISBLANK($D$66),$D$66=0)</formula>
    </cfRule>
  </conditionalFormatting>
  <conditionalFormatting sqref="C120:E120">
    <cfRule type="cellIs" priority="8" operator="lessThanOrEqual" aboveAverage="0" equalAverage="0" bottom="0" percent="0" rank="0" text="" dxfId="6">
      <formula>C121+1</formula>
    </cfRule>
    <cfRule type="cellIs" priority="9" operator="greaterThan" aboveAverage="0" equalAverage="0" bottom="0" percent="0" rank="0" text="" dxfId="7">
      <formula>C121+1</formula>
    </cfRule>
  </conditionalFormatting>
  <conditionalFormatting sqref="D76">
    <cfRule type="expression" priority="10" aboveAverage="0" equalAverage="0" bottom="0" percent="0" rank="0" text="" dxfId="8">
      <formula>SUM(D79:D108)&lt;&gt;ROUND(D71,0)</formula>
    </cfRule>
    <cfRule type="expression" priority="11" aboveAverage="0" equalAverage="0" bottom="0" percent="0" rank="0" text="" dxfId="9">
      <formula>SUM(D79:D108)=ROUND(D71,0)</formula>
    </cfRule>
  </conditionalFormatting>
  <conditionalFormatting sqref="E76">
    <cfRule type="expression" priority="12" aboveAverage="0" equalAverage="0" bottom="0" percent="0" rank="0" text="" dxfId="10">
      <formula>OR(ISBLANK(D66),D66=0)</formula>
    </cfRule>
    <cfRule type="expression" priority="13" aboveAverage="0" equalAverage="0" bottom="0" percent="0" rank="0" text="" dxfId="11">
      <formula>SUM(E79:E108)&lt;&gt;ROUND(D71+D66,0)</formula>
    </cfRule>
    <cfRule type="expression" priority="14" aboveAverage="0" equalAverage="0" bottom="0" percent="0" rank="0" text="" dxfId="12">
      <formula>SUM(E79:E108)=ROUND(D71+D66,0)</formula>
    </cfRule>
  </conditionalFormatting>
  <conditionalFormatting sqref="D56:D63">
    <cfRule type="expression" priority="15" aboveAverage="0" equalAverage="0" bottom="0" percent="0" rank="0" text="" dxfId="13">
      <formula>SUM($D$54:$D$63)&lt;&gt;$D$17</formula>
    </cfRule>
    <cfRule type="expression" priority="16" aboveAverage="0" equalAverage="0" bottom="0" percent="0" rank="0" text="" dxfId="14">
      <formula>SUM($D$54:$D$63)=$D$17</formula>
    </cfRule>
  </conditionalFormatting>
  <conditionalFormatting sqref="C142">
    <cfRule type="expression" priority="17" aboveAverage="0" equalAverage="0" bottom="0" percent="0" rank="0" text="" dxfId="15">
      <formula>OR(ISBLANK($D$66),$D$66=0)</formula>
    </cfRule>
    <cfRule type="cellIs" priority="18" operator="greaterThanOrEqual" aboveAverage="0" equalAverage="0" bottom="0" percent="0" rank="0" text="" dxfId="16">
      <formula>0.2</formula>
    </cfRule>
    <cfRule type="cellIs" priority="19" operator="lessThan" aboveAverage="0" equalAverage="0" bottom="0" percent="0" rank="0" text="" dxfId="17">
      <formula>0.2</formula>
    </cfRule>
  </conditionalFormatting>
  <conditionalFormatting sqref="C122">
    <cfRule type="cellIs" priority="20" operator="greaterThanOrEqual" aboveAverage="0" equalAverage="0" bottom="0" percent="0" rank="0" text="" dxfId="18">
      <formula>0.3</formula>
    </cfRule>
    <cfRule type="cellIs" priority="21" operator="lessThan" aboveAverage="0" equalAverage="0" bottom="0" percent="0" rank="0" text="" dxfId="19">
      <formula>0.3</formula>
    </cfRule>
  </conditionalFormatting>
  <conditionalFormatting sqref="C132">
    <cfRule type="expression" priority="22" aboveAverage="0" equalAverage="0" bottom="0" percent="0" rank="0" text="" dxfId="20">
      <formula>OR(ISBLANK($D$66),$D$66=0)</formula>
    </cfRule>
    <cfRule type="cellIs" priority="23" operator="greaterThanOrEqual" aboveAverage="0" equalAverage="0" bottom="0" percent="0" rank="0" text="" dxfId="21">
      <formula>0.3</formula>
    </cfRule>
    <cfRule type="cellIs" priority="24" operator="lessThan" aboveAverage="0" equalAverage="0" bottom="0" percent="0" rank="0" text="" dxfId="22">
      <formula>0.3</formula>
    </cfRule>
  </conditionalFormatting>
  <conditionalFormatting sqref="D54:D55">
    <cfRule type="expression" priority="25" aboveAverage="0" equalAverage="0" bottom="0" percent="0" rank="0" text="" dxfId="23">
      <formula>SUM($D$54:$D$63)&lt;&gt;$D$17</formula>
    </cfRule>
    <cfRule type="expression" priority="26" aboveAverage="0" equalAverage="0" bottom="0" percent="0" rank="0" text="" dxfId="24">
      <formula>SUM($D$54:$D$63)=$D$17</formula>
    </cfRule>
  </conditionalFormatting>
  <conditionalFormatting sqref="E79:E83">
    <cfRule type="expression" priority="27" aboveAverage="0" equalAverage="0" bottom="0" percent="0" rank="0" text="" dxfId="25">
      <formula>OR(ISBLANK($D$66),$D$66=0)</formula>
    </cfRule>
  </conditionalFormatting>
  <conditionalFormatting sqref="F147:F148">
    <cfRule type="containsText" priority="28" operator="containsText" aboveAverage="0" equalAverage="0" bottom="0" percent="0" rank="0" text="conforme" dxfId="26">
      <formula>NOT(ISERROR(SEARCH("conforme",F147)))</formula>
    </cfRule>
  </conditionalFormatting>
  <conditionalFormatting sqref="B126">
    <cfRule type="expression" priority="29" aboveAverage="0" equalAverage="0" bottom="0" percent="0" rank="0" text="" dxfId="27">
      <formula>OR(ISBLANK($D$66),$D$66=0)</formula>
    </cfRule>
  </conditionalFormatting>
  <conditionalFormatting sqref="B136">
    <cfRule type="expression" priority="30" aboveAverage="0" equalAverage="0" bottom="0" percent="0" rank="0" text="" dxfId="28">
      <formula>OR(ISBLANK($D$66),$D$66=0)</formula>
    </cfRule>
  </conditionalFormatting>
  <dataValidations count="2">
    <dataValidation allowBlank="true" errorStyle="stop" operator="equal" showDropDown="false" showErrorMessage="true" showInputMessage="false" sqref="D26" type="list">
      <mc:AlternateContent xmlns:x12ac="http://schemas.microsoft.com/office/spreadsheetml/2011/1/ac" xmlns:mc="http://schemas.openxmlformats.org/markup-compatibility/2006">
        <mc:Choice Requires="x12ac">
          <x12ac:list>0,"0,510",0,"0,155",0,"0,350"</x12ac:list>
        </mc:Choice>
        <mc:Fallback>
          <formula1>"0,0,510,0,0,155,0,0,350"</formula1>
        </mc:Fallback>
      </mc:AlternateContent>
      <formula2>0</formula2>
    </dataValidation>
    <dataValidation allowBlank="true" errorStyle="stop" operator="equal" showDropDown="false" showErrorMessage="true" showInputMessage="false" sqref="D25" type="list">
      <mc:AlternateContent xmlns:x12ac="http://schemas.microsoft.com/office/spreadsheetml/2011/1/ac" xmlns:mc="http://schemas.openxmlformats.org/markup-compatibility/2006">
        <mc:Choice Requires="x12ac">
          <x12ac:list>0,"0,840",0,"0,702"</x12ac:list>
        </mc:Choice>
        <mc:Fallback>
          <formula1>"0,0,840,0,0,702"</formula1>
        </mc:Fallback>
      </mc:AlternateContent>
      <formula2>0</formula2>
    </dataValidation>
  </dataValidations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Collabora_Office/25.04.9.2$Windows_X86_64 LibreOffice_project/29b0eb8ba16f7c9f343ec5f335fd28028457dac3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2023-02-01T11:32:10Z</dcterms:created>
  <dc:creator>TESTANIERE Christophe</dc:creator>
  <dc:description>Pôle GSO : Pierre ESCALE &amp; Christophe TESTANIERE</dc:description>
  <dc:language>fr-FR</dc:language>
  <cp:lastModifiedBy>Bertrand CROISE</cp:lastModifiedBy>
  <cp:lastPrinted>2025-06-11T06:00:22Z</cp:lastPrinted>
  <dcterms:modified xsi:type="dcterms:W3CDTF">2026-05-04T16:32:41Z</dcterms:modified>
  <cp:revision>7</cp:revision>
  <dc:subject/>
  <dc:title>Répartition de charges selon UE 1230/2012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